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haltergmbh.sharepoint.com/sites/sgnafo/Freigegebene Dokumente/02-Praxis/10-SchriftenreiheArbeitsmittel/Schrift 07 Bewertung/"/>
    </mc:Choice>
  </mc:AlternateContent>
  <xr:revisionPtr revIDLastSave="7" documentId="8_{1B8509D4-E219-41C9-9381-0E11CF65F28E}" xr6:coauthVersionLast="47" xr6:coauthVersionMax="47" xr10:uidLastSave="{D3EA2507-A9A0-4654-9E9A-393C1BB74FF1}"/>
  <bookViews>
    <workbookView xWindow="-110" yWindow="-110" windowWidth="19420" windowHeight="10420" xr2:uid="{A15E8F71-4F27-E440-BFAF-A051ADE4E368}"/>
  </bookViews>
  <sheets>
    <sheet name="Bewertung (Beispiel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7" l="1"/>
  <c r="F59" i="7"/>
  <c r="L51" i="7" l="1"/>
  <c r="I51" i="7"/>
  <c r="F51" i="7"/>
  <c r="C51" i="7"/>
  <c r="D28" i="7"/>
  <c r="D31" i="7" s="1"/>
  <c r="L28" i="7"/>
  <c r="L31" i="7" s="1"/>
  <c r="I28" i="7"/>
  <c r="I31" i="7" s="1"/>
  <c r="F28" i="7"/>
  <c r="F31" i="7" s="1"/>
  <c r="C28" i="7"/>
  <c r="C31" i="7" s="1"/>
  <c r="L71" i="7"/>
  <c r="L70" i="7"/>
  <c r="L69" i="7"/>
  <c r="L62" i="7"/>
  <c r="L42" i="7"/>
  <c r="L19" i="7"/>
  <c r="I19" i="7"/>
  <c r="F19" i="7"/>
  <c r="C19" i="7"/>
  <c r="L11" i="7"/>
  <c r="L13" i="7" s="1"/>
  <c r="L6" i="7"/>
  <c r="I33" i="7" l="1"/>
  <c r="I34" i="7" s="1"/>
  <c r="I52" i="7" s="1"/>
  <c r="I59" i="7" s="1"/>
  <c r="C33" i="7"/>
  <c r="C34" i="7" s="1"/>
  <c r="F33" i="7"/>
  <c r="F34" i="7" s="1"/>
  <c r="L14" i="7"/>
  <c r="L17" i="7" s="1"/>
  <c r="L33" i="7"/>
  <c r="L34" i="7" s="1"/>
  <c r="L52" i="7" s="1"/>
  <c r="L59" i="7" s="1"/>
  <c r="C52" i="7" l="1"/>
  <c r="L36" i="7"/>
  <c r="F52" i="7"/>
  <c r="L43" i="7"/>
  <c r="L60" i="7" l="1"/>
  <c r="L38" i="7"/>
  <c r="L44" i="7" s="1"/>
  <c r="L47" i="7" s="1"/>
  <c r="L39" i="7"/>
  <c r="L45" i="7" s="1"/>
  <c r="L48" i="7" s="1"/>
  <c r="L40" i="7"/>
  <c r="L46" i="7" s="1"/>
  <c r="L49" i="7" s="1"/>
  <c r="L68" i="7" l="1"/>
  <c r="L67" i="7"/>
  <c r="L73" i="7" s="1"/>
  <c r="L66" i="7"/>
  <c r="L74" i="7" l="1"/>
  <c r="L76" i="7"/>
  <c r="L72" i="7"/>
  <c r="L75" i="7" s="1"/>
  <c r="L77" i="7" l="1"/>
  <c r="L78" i="7" s="1"/>
  <c r="L79" i="7" s="1"/>
  <c r="L81" i="7" s="1"/>
</calcChain>
</file>

<file path=xl/sharedStrings.xml><?xml version="1.0" encoding="utf-8"?>
<sst xmlns="http://schemas.openxmlformats.org/spreadsheetml/2006/main" count="93" uniqueCount="76">
  <si>
    <t>Bezugspunkte "Handwerk Muster AG"</t>
  </si>
  <si>
    <t>t0</t>
  </si>
  <si>
    <t>FiBu Eigenkapital</t>
  </si>
  <si>
    <t>FiBu Jahresgewinn</t>
  </si>
  <si>
    <t>Substanzwert "Handwerk Muster AG" - OHNE Wohnung</t>
  </si>
  <si>
    <t>Stille Reserven auf "Vorräte" (i.A. Warendrittel)</t>
  </si>
  <si>
    <t>Stille Reserven auf "Angefangene Arbeiten"</t>
  </si>
  <si>
    <t>Stille Reserven auf "Mobile Sachanlagen"</t>
  </si>
  <si>
    <t xml:space="preserve"> ./. Immobilie Wohnung</t>
  </si>
  <si>
    <t>Substanzwert ohne Wohnung (BeBu)</t>
  </si>
  <si>
    <t>jährl. Korrektur hinsichtlich "Eigenleistungen"</t>
  </si>
  <si>
    <t>jährl. Korrektur "Lohnaufwand" z.B. Marktlohn tiefer</t>
  </si>
  <si>
    <t>gebildete (+) / aufgelöste (-) Stille Reserven "Vorräte"</t>
  </si>
  <si>
    <t>gebildete (+) / aufgelöste (-) Reserven "Mobile Sachanlagen"</t>
  </si>
  <si>
    <t>gebildete (+) / aufgelöste (-) Stille Reserven "Immobilie Betrieb"</t>
  </si>
  <si>
    <t>gebildete (+) / aufgelöste (-) Stille Reserven "Immobilie Wohnung"</t>
  </si>
  <si>
    <t>Variante A</t>
  </si>
  <si>
    <t>Variante B</t>
  </si>
  <si>
    <t>Variante C</t>
  </si>
  <si>
    <t>Praktiker-Methode "Handwerk Muster AG" - OHNE Wohnung</t>
  </si>
  <si>
    <t>12 Prozent</t>
  </si>
  <si>
    <t>1 Prozent</t>
  </si>
  <si>
    <t>Free Cash Flow "Handwerk Muster AG" - OHNE Wohnung</t>
  </si>
  <si>
    <t xml:space="preserve"> + Abschreibungen immobile Sachanlage Betrieb</t>
  </si>
  <si>
    <t>Ertragswert "Handwerk Muster AG" - OHNE Wohnung</t>
  </si>
  <si>
    <t>Stille Reserven auf "Immobilie Betrieb"</t>
  </si>
  <si>
    <r>
      <t xml:space="preserve">./. Latente Steuern 
</t>
    </r>
    <r>
      <rPr>
        <sz val="9"/>
        <color indexed="8"/>
        <rFont val="Arial"/>
        <family val="2"/>
      </rPr>
      <t>(50% des Steuersatzes auf den stillen Reserven)</t>
    </r>
  </si>
  <si>
    <t xml:space="preserve"> +  Hypothek auf der nicht-betrieblichen Wohnung</t>
  </si>
  <si>
    <t>gebildete (+) / aufgelöste (-) Stille Reserven "Angefangene Arbeiten"</t>
  </si>
  <si>
    <t>Total Stille Reserven</t>
  </si>
  <si>
    <t>FiBu Jahresgewinn vor Steuern (EBT)</t>
  </si>
  <si>
    <t>BeBu Jahresgewinn vor Steuern (EBT)</t>
  </si>
  <si>
    <t>./. Gewinn- und Kapitalsteuern</t>
  </si>
  <si>
    <t>Steuersatz (Annahme)</t>
  </si>
  <si>
    <t xml:space="preserve"> +  Hypothekarkosten Wohnung</t>
  </si>
  <si>
    <t xml:space="preserve"> ./. Mietertrag Wohnung</t>
  </si>
  <si>
    <t>BeBu Jahresgewinn vor Steuern (EBT) ohne Wohnung</t>
  </si>
  <si>
    <t>BeBu Jahresgewinn nach Steuern ohne Wohnung</t>
  </si>
  <si>
    <t>Substanzwert (BeBu) ohne Wohnung</t>
  </si>
  <si>
    <t>Kapital.zinssatz:</t>
  </si>
  <si>
    <t>Substanzwert mit Wohnung (BeBu)</t>
  </si>
  <si>
    <t>Ertragswert ohne Wohnung (BeBu)</t>
  </si>
  <si>
    <t xml:space="preserve">Nettounternehmenswert ([1 x SW + 2 x EW] / 3) </t>
  </si>
  <si>
    <t>t-3</t>
  </si>
  <si>
    <t>t-2</t>
  </si>
  <si>
    <t>t-1</t>
  </si>
  <si>
    <t>BeBu Jahresgewinn nach Steuern ohne Wohnung (= NOPAT)</t>
  </si>
  <si>
    <t xml:space="preserve"> + Abschreibungen auf mobile Sachanlagen</t>
  </si>
  <si>
    <t>Discounted Cash Flow (DCF)-Methode</t>
  </si>
  <si>
    <t>Free Cash Flow</t>
  </si>
  <si>
    <t>./. Investitionen mobile Sachanlagen</t>
  </si>
  <si>
    <t>./. Investitionen immobile Sachanlage Betrieb</t>
  </si>
  <si>
    <t>./. Investitionen ins operative Nettoumlaufvermögen</t>
  </si>
  <si>
    <t xml:space="preserve"> + Veränderung Garantierückstellungen</t>
  </si>
  <si>
    <t>Jährliche Wachstumsrate über die nächsten 3 Jahre (Detailplanungszeitraum)</t>
  </si>
  <si>
    <t>Ewige Wachstumsrate ab Jahr 4 ff. (Restwertzeitraum)</t>
  </si>
  <si>
    <t>2 Prozent</t>
  </si>
  <si>
    <t>Free Cash Flow Plan-Jahr 1</t>
  </si>
  <si>
    <t>Free Cash Flow Plan-Jahr 2</t>
  </si>
  <si>
    <t>Free Cash Flow Plan-Jahr 3</t>
  </si>
  <si>
    <t>Barwert Free Cash Flow Plan-Jahr 1</t>
  </si>
  <si>
    <t>Barwert Free Cash Flow Plan-Jahr 2</t>
  </si>
  <si>
    <t>Barwert Free Cash Flow Plan-Jahr 3</t>
  </si>
  <si>
    <t>Free Cash Flow Plan-Jahr 4</t>
  </si>
  <si>
    <t>Residualwert Plan-Jahr 4 ff. (Free Cash Flow Plan-Jahr 4 / (Kapitalkostensatz - Ewige Wachstumsrate))</t>
  </si>
  <si>
    <t>Barwert Residualwert (Residualwert Plan-Jahr 4 ff. x Barwertfaktor letztes Detailplanjahr)</t>
  </si>
  <si>
    <t>Barwertfaktor Plan-Jahr 1 (1 / (1 + Kapitalkostensatz)^1</t>
  </si>
  <si>
    <t>Barwertfaktor Plan-Jahr 2 (1 / (1 + Kapitalkostensatz)^2</t>
  </si>
  <si>
    <t>Barwertfaktor Plan-Jahr 3 (1 / (1 + Kapitalkostensatz)^3</t>
  </si>
  <si>
    <t>Bruttounternehmenswert ohne Wohnung (Summe Barwerte FCF Plan-Jahre 1-3 + Barwert Residualwert)</t>
  </si>
  <si>
    <t>Summe Barwerte Free Cash Flows Plan-Jahre 1-3 (Detailplanungszeitraum)</t>
  </si>
  <si>
    <t>./. Finanzverbindlichkeiten (Kontokorrent Gesellschafter + Hypothek Immobilie Betrieb)</t>
  </si>
  <si>
    <t>Gesamtkapitalkostensatz (WACC)</t>
  </si>
  <si>
    <t>Nettounternehmenswert ohne Wohnung</t>
  </si>
  <si>
    <r>
      <t xml:space="preserve">Durchschnittlicher Gewinn BeBu ohne Wohnung letzte </t>
    </r>
    <r>
      <rPr>
        <b/>
        <u/>
        <sz val="11"/>
        <color theme="1"/>
        <rFont val="Arial"/>
        <family val="2"/>
      </rPr>
      <t>4</t>
    </r>
    <r>
      <rPr>
        <b/>
        <u/>
        <sz val="11"/>
        <color indexed="8"/>
        <rFont val="Arial"/>
        <family val="2"/>
      </rPr>
      <t xml:space="preserve"> Jahre</t>
    </r>
  </si>
  <si>
    <r>
      <t xml:space="preserve">Durchschnittlicher Free Cash Flow letzte </t>
    </r>
    <r>
      <rPr>
        <b/>
        <u/>
        <sz val="11"/>
        <color theme="1"/>
        <rFont val="Arial"/>
        <family val="2"/>
      </rPr>
      <t>4 Jahre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</si>
</sst>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6" formatCode="_(* #,##0.00_);_(* \(#,##0.00\);_(* &quot;-&quot;??_);_(@_)"/>
    <numFmt numFmtId="167" formatCode="_ * #,##0.000_ ;_ * \-#,##0.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u/>
      <sz val="11"/>
      <color theme="1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</cellStyleXfs>
  <cellXfs count="109">
    <xf numFmtId="0" fontId="0" fillId="0" borderId="0" xfId="0"/>
    <xf numFmtId="0" fontId="7" fillId="3" borderId="2" xfId="0" applyFont="1" applyFill="1" applyBorder="1"/>
    <xf numFmtId="0" fontId="7" fillId="3" borderId="8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8" fillId="0" borderId="0" xfId="0" applyFont="1"/>
    <xf numFmtId="0" fontId="8" fillId="0" borderId="4" xfId="0" applyFont="1" applyBorder="1"/>
    <xf numFmtId="3" fontId="8" fillId="0" borderId="0" xfId="0" applyNumberFormat="1" applyFont="1"/>
    <xf numFmtId="3" fontId="8" fillId="0" borderId="5" xfId="0" applyNumberFormat="1" applyFont="1" applyBorder="1"/>
    <xf numFmtId="0" fontId="8" fillId="0" borderId="7" xfId="0" applyFont="1" applyBorder="1"/>
    <xf numFmtId="3" fontId="8" fillId="0" borderId="9" xfId="0" applyNumberFormat="1" applyFont="1" applyBorder="1"/>
    <xf numFmtId="0" fontId="8" fillId="0" borderId="9" xfId="0" applyFont="1" applyBorder="1"/>
    <xf numFmtId="3" fontId="8" fillId="0" borderId="6" xfId="0" applyNumberFormat="1" applyFont="1" applyBorder="1"/>
    <xf numFmtId="0" fontId="7" fillId="4" borderId="4" xfId="0" applyFont="1" applyFill="1" applyBorder="1"/>
    <xf numFmtId="3" fontId="7" fillId="4" borderId="0" xfId="0" applyNumberFormat="1" applyFont="1" applyFill="1"/>
    <xf numFmtId="0" fontId="7" fillId="4" borderId="0" xfId="0" applyFont="1" applyFill="1"/>
    <xf numFmtId="3" fontId="7" fillId="4" borderId="5" xfId="0" applyNumberFormat="1" applyFont="1" applyFill="1" applyBorder="1"/>
    <xf numFmtId="0" fontId="8" fillId="0" borderId="4" xfId="0" applyFont="1" applyBorder="1" applyAlignment="1">
      <alignment wrapText="1"/>
    </xf>
    <xf numFmtId="0" fontId="7" fillId="4" borderId="10" xfId="0" applyFont="1" applyFill="1" applyBorder="1"/>
    <xf numFmtId="0" fontId="7" fillId="4" borderId="1" xfId="0" applyFont="1" applyFill="1" applyBorder="1"/>
    <xf numFmtId="3" fontId="7" fillId="4" borderId="11" xfId="0" applyNumberFormat="1" applyFont="1" applyFill="1" applyBorder="1"/>
    <xf numFmtId="0" fontId="8" fillId="0" borderId="5" xfId="0" applyFont="1" applyBorder="1"/>
    <xf numFmtId="3" fontId="7" fillId="4" borderId="12" xfId="0" applyNumberFormat="1" applyFont="1" applyFill="1" applyBorder="1"/>
    <xf numFmtId="0" fontId="7" fillId="5" borderId="2" xfId="0" applyFont="1" applyFill="1" applyBorder="1"/>
    <xf numFmtId="0" fontId="7" fillId="5" borderId="8" xfId="0" applyFont="1" applyFill="1" applyBorder="1"/>
    <xf numFmtId="0" fontId="7" fillId="5" borderId="3" xfId="0" applyFont="1" applyFill="1" applyBorder="1" applyAlignment="1">
      <alignment horizontal="right"/>
    </xf>
    <xf numFmtId="3" fontId="7" fillId="4" borderId="13" xfId="0" applyNumberFormat="1" applyFont="1" applyFill="1" applyBorder="1"/>
    <xf numFmtId="0" fontId="8" fillId="5" borderId="8" xfId="0" applyFont="1" applyFill="1" applyBorder="1"/>
    <xf numFmtId="2" fontId="8" fillId="0" borderId="0" xfId="0" applyNumberFormat="1" applyFont="1"/>
    <xf numFmtId="0" fontId="8" fillId="0" borderId="0" xfId="0" applyFont="1" applyBorder="1"/>
    <xf numFmtId="3" fontId="8" fillId="0" borderId="0" xfId="0" applyNumberFormat="1" applyFont="1" applyBorder="1"/>
    <xf numFmtId="0" fontId="7" fillId="4" borderId="0" xfId="0" applyFont="1" applyFill="1" applyBorder="1"/>
    <xf numFmtId="3" fontId="7" fillId="4" borderId="0" xfId="0" applyNumberFormat="1" applyFont="1" applyFill="1" applyBorder="1"/>
    <xf numFmtId="0" fontId="7" fillId="4" borderId="7" xfId="0" applyFont="1" applyFill="1" applyBorder="1"/>
    <xf numFmtId="0" fontId="7" fillId="4" borderId="9" xfId="0" applyFont="1" applyFill="1" applyBorder="1"/>
    <xf numFmtId="3" fontId="7" fillId="4" borderId="9" xfId="0" applyNumberFormat="1" applyFont="1" applyFill="1" applyBorder="1"/>
    <xf numFmtId="0" fontId="8" fillId="4" borderId="4" xfId="0" applyFont="1" applyFill="1" applyBorder="1"/>
    <xf numFmtId="3" fontId="8" fillId="4" borderId="5" xfId="0" applyNumberFormat="1" applyFont="1" applyFill="1" applyBorder="1"/>
    <xf numFmtId="0" fontId="8" fillId="0" borderId="8" xfId="0" applyFont="1" applyBorder="1"/>
    <xf numFmtId="0" fontId="8" fillId="0" borderId="8" xfId="0" applyFont="1" applyBorder="1" applyAlignment="1">
      <alignment horizontal="right"/>
    </xf>
    <xf numFmtId="3" fontId="7" fillId="2" borderId="12" xfId="0" applyNumberFormat="1" applyFont="1" applyFill="1" applyBorder="1"/>
    <xf numFmtId="3" fontId="7" fillId="2" borderId="1" xfId="0" applyNumberFormat="1" applyFont="1" applyFill="1" applyBorder="1"/>
    <xf numFmtId="0" fontId="7" fillId="2" borderId="1" xfId="0" applyFont="1" applyFill="1" applyBorder="1"/>
    <xf numFmtId="0" fontId="5" fillId="0" borderId="4" xfId="0" applyFont="1" applyBorder="1"/>
    <xf numFmtId="0" fontId="13" fillId="0" borderId="0" xfId="0" applyFont="1"/>
    <xf numFmtId="9" fontId="14" fillId="0" borderId="0" xfId="2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9" fontId="5" fillId="0" borderId="5" xfId="2" applyFont="1" applyFill="1" applyBorder="1"/>
    <xf numFmtId="0" fontId="8" fillId="0" borderId="0" xfId="0" applyFont="1" applyBorder="1" applyAlignment="1">
      <alignment horizontal="right"/>
    </xf>
    <xf numFmtId="0" fontId="8" fillId="0" borderId="6" xfId="0" applyFont="1" applyBorder="1"/>
    <xf numFmtId="0" fontId="8" fillId="0" borderId="4" xfId="0" applyFont="1" applyBorder="1" applyAlignment="1"/>
    <xf numFmtId="0" fontId="8" fillId="0" borderId="8" xfId="0" applyFont="1" applyBorder="1" applyAlignment="1">
      <alignment horizontal="center" wrapText="1"/>
    </xf>
    <xf numFmtId="3" fontId="7" fillId="4" borderId="6" xfId="0" applyNumberFormat="1" applyFont="1" applyFill="1" applyBorder="1"/>
    <xf numFmtId="0" fontId="8" fillId="0" borderId="0" xfId="0" applyFont="1" applyBorder="1" applyAlignment="1">
      <alignment horizontal="center" wrapText="1"/>
    </xf>
    <xf numFmtId="3" fontId="7" fillId="4" borderId="14" xfId="0" applyNumberFormat="1" applyFont="1" applyFill="1" applyBorder="1"/>
    <xf numFmtId="0" fontId="8" fillId="0" borderId="7" xfId="0" applyFont="1" applyBorder="1" applyAlignment="1"/>
    <xf numFmtId="0" fontId="4" fillId="5" borderId="8" xfId="0" applyFont="1" applyFill="1" applyBorder="1" applyAlignment="1">
      <alignment horizontal="right"/>
    </xf>
    <xf numFmtId="0" fontId="8" fillId="2" borderId="10" xfId="0" applyFont="1" applyFill="1" applyBorder="1"/>
    <xf numFmtId="9" fontId="3" fillId="0" borderId="0" xfId="2" applyFont="1" applyBorder="1"/>
    <xf numFmtId="9" fontId="3" fillId="0" borderId="9" xfId="2" applyFont="1" applyBorder="1"/>
    <xf numFmtId="9" fontId="3" fillId="0" borderId="8" xfId="2" applyFont="1" applyBorder="1"/>
    <xf numFmtId="3" fontId="8" fillId="0" borderId="5" xfId="0" applyNumberFormat="1" applyFont="1" applyBorder="1" applyAlignment="1">
      <alignment vertical="center"/>
    </xf>
    <xf numFmtId="0" fontId="8" fillId="4" borderId="0" xfId="0" applyFont="1" applyFill="1" applyBorder="1"/>
    <xf numFmtId="0" fontId="8" fillId="0" borderId="4" xfId="0" applyFont="1" applyFill="1" applyBorder="1"/>
    <xf numFmtId="167" fontId="8" fillId="0" borderId="5" xfId="4" applyNumberFormat="1" applyFont="1" applyFill="1" applyBorder="1"/>
    <xf numFmtId="0" fontId="8" fillId="0" borderId="2" xfId="0" applyFont="1" applyBorder="1"/>
    <xf numFmtId="2" fontId="8" fillId="0" borderId="8" xfId="0" applyNumberFormat="1" applyFont="1" applyBorder="1"/>
    <xf numFmtId="2" fontId="8" fillId="0" borderId="8" xfId="0" applyNumberFormat="1" applyFont="1" applyBorder="1" applyAlignment="1">
      <alignment horizontal="right"/>
    </xf>
    <xf numFmtId="2" fontId="8" fillId="0" borderId="0" xfId="0" applyNumberFormat="1" applyFont="1" applyBorder="1"/>
    <xf numFmtId="2" fontId="8" fillId="0" borderId="0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2" fontId="8" fillId="0" borderId="9" xfId="0" applyNumberFormat="1" applyFont="1" applyBorder="1"/>
    <xf numFmtId="2" fontId="8" fillId="0" borderId="9" xfId="0" applyNumberFormat="1" applyFont="1" applyBorder="1" applyAlignment="1">
      <alignment horizontal="right"/>
    </xf>
    <xf numFmtId="0" fontId="8" fillId="4" borderId="7" xfId="0" applyFont="1" applyFill="1" applyBorder="1"/>
    <xf numFmtId="0" fontId="8" fillId="4" borderId="9" xfId="0" applyFont="1" applyFill="1" applyBorder="1"/>
    <xf numFmtId="3" fontId="8" fillId="4" borderId="6" xfId="0" applyNumberFormat="1" applyFont="1" applyFill="1" applyBorder="1"/>
    <xf numFmtId="0" fontId="8" fillId="0" borderId="2" xfId="0" applyFont="1" applyFill="1" applyBorder="1"/>
    <xf numFmtId="0" fontId="8" fillId="0" borderId="8" xfId="0" applyFont="1" applyFill="1" applyBorder="1"/>
    <xf numFmtId="167" fontId="8" fillId="0" borderId="3" xfId="4" applyNumberFormat="1" applyFont="1" applyFill="1" applyBorder="1"/>
    <xf numFmtId="0" fontId="8" fillId="0" borderId="0" xfId="0" applyFont="1" applyFill="1" applyBorder="1"/>
    <xf numFmtId="0" fontId="8" fillId="0" borderId="7" xfId="0" applyFont="1" applyFill="1" applyBorder="1"/>
    <xf numFmtId="0" fontId="8" fillId="0" borderId="9" xfId="0" applyFont="1" applyFill="1" applyBorder="1"/>
    <xf numFmtId="167" fontId="8" fillId="0" borderId="6" xfId="4" applyNumberFormat="1" applyFont="1" applyFill="1" applyBorder="1"/>
    <xf numFmtId="0" fontId="8" fillId="6" borderId="2" xfId="0" applyFont="1" applyFill="1" applyBorder="1"/>
    <xf numFmtId="0" fontId="8" fillId="6" borderId="8" xfId="0" applyFont="1" applyFill="1" applyBorder="1"/>
    <xf numFmtId="3" fontId="8" fillId="6" borderId="3" xfId="0" applyNumberFormat="1" applyFont="1" applyFill="1" applyBorder="1"/>
    <xf numFmtId="0" fontId="8" fillId="6" borderId="4" xfId="0" applyFont="1" applyFill="1" applyBorder="1"/>
    <xf numFmtId="0" fontId="8" fillId="6" borderId="0" xfId="0" applyFont="1" applyFill="1" applyBorder="1"/>
    <xf numFmtId="3" fontId="8" fillId="6" borderId="5" xfId="0" applyNumberFormat="1" applyFont="1" applyFill="1" applyBorder="1"/>
    <xf numFmtId="14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/>
    <xf numFmtId="0" fontId="8" fillId="6" borderId="0" xfId="0" applyFont="1" applyFill="1" applyBorder="1" applyAlignment="1">
      <alignment horizontal="right"/>
    </xf>
    <xf numFmtId="2" fontId="8" fillId="6" borderId="0" xfId="0" applyNumberFormat="1" applyFont="1" applyFill="1" applyBorder="1"/>
    <xf numFmtId="0" fontId="8" fillId="6" borderId="7" xfId="0" applyFont="1" applyFill="1" applyBorder="1"/>
    <xf numFmtId="0" fontId="8" fillId="6" borderId="9" xfId="0" applyFont="1" applyFill="1" applyBorder="1" applyAlignment="1">
      <alignment horizontal="right"/>
    </xf>
    <xf numFmtId="0" fontId="8" fillId="6" borderId="9" xfId="0" applyFont="1" applyFill="1" applyBorder="1"/>
    <xf numFmtId="2" fontId="8" fillId="6" borderId="9" xfId="0" applyNumberFormat="1" applyFont="1" applyFill="1" applyBorder="1"/>
    <xf numFmtId="3" fontId="8" fillId="6" borderId="6" xfId="0" applyNumberFormat="1" applyFont="1" applyFill="1" applyBorder="1"/>
    <xf numFmtId="0" fontId="4" fillId="5" borderId="3" xfId="0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9" fontId="14" fillId="0" borderId="5" xfId="2" applyFont="1" applyFill="1" applyBorder="1"/>
    <xf numFmtId="9" fontId="6" fillId="0" borderId="0" xfId="2" applyFont="1" applyBorder="1"/>
    <xf numFmtId="9" fontId="6" fillId="0" borderId="9" xfId="2" applyFont="1" applyBorder="1"/>
    <xf numFmtId="0" fontId="6" fillId="0" borderId="0" xfId="0" applyFont="1" applyBorder="1" applyAlignment="1">
      <alignment horizontal="right"/>
    </xf>
    <xf numFmtId="2" fontId="6" fillId="0" borderId="3" xfId="0" applyNumberFormat="1" applyFont="1" applyBorder="1"/>
    <xf numFmtId="2" fontId="6" fillId="0" borderId="5" xfId="0" applyNumberFormat="1" applyFont="1" applyBorder="1"/>
    <xf numFmtId="2" fontId="6" fillId="0" borderId="6" xfId="0" applyNumberFormat="1" applyFont="1" applyBorder="1"/>
  </cellXfs>
  <cellStyles count="5">
    <cellStyle name="Komma" xfId="4" builtinId="3"/>
    <cellStyle name="Komma 2" xfId="1" xr:uid="{00000000-0005-0000-0000-000000000000}"/>
    <cellStyle name="Prozent" xfId="2" builtinId="5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C36A-1D0A-409B-A60B-553C5894FF69}">
  <sheetPr>
    <tabColor theme="8" tint="0.59999389629810485"/>
  </sheetPr>
  <dimension ref="B1:N81"/>
  <sheetViews>
    <sheetView tabSelected="1" topLeftCell="A65" zoomScale="93" zoomScaleNormal="93" workbookViewId="0">
      <selection activeCell="L81" sqref="L81"/>
    </sheetView>
  </sheetViews>
  <sheetFormatPr baseColWidth="10" defaultColWidth="11.453125" defaultRowHeight="14" outlineLevelRow="1" x14ac:dyDescent="0.3"/>
  <cols>
    <col min="1" max="1" width="1.453125" style="5" customWidth="1"/>
    <col min="2" max="2" width="70.26953125" style="5" bestFit="1" customWidth="1"/>
    <col min="3" max="3" width="13" style="5" customWidth="1"/>
    <col min="4" max="5" width="1.453125" style="5" customWidth="1"/>
    <col min="6" max="6" width="14.453125" style="5" customWidth="1"/>
    <col min="7" max="8" width="1.54296875" style="5" customWidth="1"/>
    <col min="9" max="9" width="12.453125" style="5" bestFit="1" customWidth="1"/>
    <col min="10" max="11" width="1.453125" style="5" customWidth="1"/>
    <col min="12" max="12" width="12.453125" style="5" bestFit="1" customWidth="1"/>
    <col min="13" max="16384" width="11.453125" style="5"/>
  </cols>
  <sheetData>
    <row r="1" spans="2:12" x14ac:dyDescent="0.3">
      <c r="B1" s="1" t="s">
        <v>0</v>
      </c>
      <c r="C1" s="2" t="s">
        <v>43</v>
      </c>
      <c r="D1" s="2"/>
      <c r="E1" s="2"/>
      <c r="F1" s="2" t="s">
        <v>44</v>
      </c>
      <c r="G1" s="3"/>
      <c r="H1" s="3"/>
      <c r="I1" s="2" t="s">
        <v>45</v>
      </c>
      <c r="J1" s="3"/>
      <c r="K1" s="3"/>
      <c r="L1" s="4" t="s">
        <v>1</v>
      </c>
    </row>
    <row r="2" spans="2:12" x14ac:dyDescent="0.3">
      <c r="B2" s="6" t="s">
        <v>2</v>
      </c>
      <c r="C2" s="7">
        <v>865000</v>
      </c>
      <c r="F2" s="7">
        <v>840000</v>
      </c>
      <c r="I2" s="7">
        <v>800000</v>
      </c>
      <c r="L2" s="8">
        <v>660000</v>
      </c>
    </row>
    <row r="3" spans="2:12" ht="14.5" thickBot="1" x14ac:dyDescent="0.35">
      <c r="B3" s="9" t="s">
        <v>3</v>
      </c>
      <c r="C3" s="10">
        <v>225500</v>
      </c>
      <c r="D3" s="11"/>
      <c r="E3" s="11"/>
      <c r="F3" s="10">
        <v>291100</v>
      </c>
      <c r="G3" s="11"/>
      <c r="H3" s="11"/>
      <c r="I3" s="10">
        <v>225500</v>
      </c>
      <c r="J3" s="11"/>
      <c r="K3" s="11"/>
      <c r="L3" s="12">
        <v>65600</v>
      </c>
    </row>
    <row r="4" spans="2:12" ht="15.65" customHeight="1" thickBot="1" x14ac:dyDescent="0.35"/>
    <row r="5" spans="2:12" x14ac:dyDescent="0.3">
      <c r="B5" s="1" t="s">
        <v>4</v>
      </c>
      <c r="C5" s="2"/>
      <c r="D5" s="2"/>
      <c r="E5" s="2"/>
      <c r="F5" s="2"/>
      <c r="G5" s="3"/>
      <c r="H5" s="3"/>
      <c r="I5" s="2"/>
      <c r="J5" s="3"/>
      <c r="K5" s="3"/>
      <c r="L5" s="4" t="s">
        <v>1</v>
      </c>
    </row>
    <row r="6" spans="2:12" x14ac:dyDescent="0.3">
      <c r="B6" s="13" t="s">
        <v>2</v>
      </c>
      <c r="C6" s="14"/>
      <c r="D6" s="15"/>
      <c r="E6" s="15"/>
      <c r="F6" s="14"/>
      <c r="G6" s="15"/>
      <c r="H6" s="15"/>
      <c r="I6" s="14"/>
      <c r="J6" s="15"/>
      <c r="K6" s="15"/>
      <c r="L6" s="16">
        <f>L2</f>
        <v>660000</v>
      </c>
    </row>
    <row r="7" spans="2:12" x14ac:dyDescent="0.3">
      <c r="B7" s="6" t="s">
        <v>5</v>
      </c>
      <c r="C7" s="7"/>
      <c r="D7" s="7"/>
      <c r="E7" s="7"/>
      <c r="F7" s="7"/>
      <c r="G7" s="7"/>
      <c r="H7" s="7"/>
      <c r="I7" s="7"/>
      <c r="L7" s="8">
        <v>20000</v>
      </c>
    </row>
    <row r="8" spans="2:12" x14ac:dyDescent="0.3">
      <c r="B8" s="6" t="s">
        <v>6</v>
      </c>
      <c r="C8" s="7"/>
      <c r="D8" s="7"/>
      <c r="E8" s="7"/>
      <c r="F8" s="7"/>
      <c r="G8" s="7"/>
      <c r="H8" s="7"/>
      <c r="I8" s="7"/>
      <c r="L8" s="8">
        <v>15000</v>
      </c>
    </row>
    <row r="9" spans="2:12" x14ac:dyDescent="0.3">
      <c r="B9" s="6" t="s">
        <v>7</v>
      </c>
      <c r="C9" s="7"/>
      <c r="D9" s="7"/>
      <c r="E9" s="7"/>
      <c r="F9" s="7"/>
      <c r="G9" s="7"/>
      <c r="H9" s="7"/>
      <c r="I9" s="7"/>
      <c r="L9" s="8">
        <v>40000</v>
      </c>
    </row>
    <row r="10" spans="2:12" x14ac:dyDescent="0.3">
      <c r="B10" s="6" t="s">
        <v>25</v>
      </c>
      <c r="C10" s="7"/>
      <c r="D10" s="7"/>
      <c r="E10" s="7"/>
      <c r="F10" s="7"/>
      <c r="G10" s="7"/>
      <c r="H10" s="7"/>
      <c r="I10" s="7"/>
      <c r="L10" s="8">
        <v>560000</v>
      </c>
    </row>
    <row r="11" spans="2:12" x14ac:dyDescent="0.3">
      <c r="B11" s="13" t="s">
        <v>29</v>
      </c>
      <c r="C11" s="14"/>
      <c r="D11" s="14"/>
      <c r="E11" s="14"/>
      <c r="F11" s="14"/>
      <c r="G11" s="14"/>
      <c r="H11" s="14"/>
      <c r="I11" s="14"/>
      <c r="J11" s="15"/>
      <c r="K11" s="15"/>
      <c r="L11" s="16">
        <f>SUM(L7:L10)</f>
        <v>635000</v>
      </c>
    </row>
    <row r="12" spans="2:12" s="44" customFormat="1" ht="14.5" x14ac:dyDescent="0.35">
      <c r="B12" s="43" t="s">
        <v>33</v>
      </c>
      <c r="C12" s="45"/>
      <c r="D12" s="45"/>
      <c r="E12" s="45"/>
      <c r="F12" s="45"/>
      <c r="G12" s="45"/>
      <c r="H12" s="45"/>
      <c r="I12" s="45"/>
      <c r="J12" s="46"/>
      <c r="K12" s="47"/>
      <c r="L12" s="48">
        <v>0.18</v>
      </c>
    </row>
    <row r="13" spans="2:12" ht="26" x14ac:dyDescent="0.3">
      <c r="B13" s="17" t="s">
        <v>26</v>
      </c>
      <c r="C13" s="30"/>
      <c r="D13" s="30"/>
      <c r="E13" s="30"/>
      <c r="F13" s="30"/>
      <c r="G13" s="30"/>
      <c r="H13" s="30"/>
      <c r="I13" s="30"/>
      <c r="J13" s="29"/>
      <c r="K13" s="29"/>
      <c r="L13" s="62">
        <f>-L11*L12/2</f>
        <v>-57150</v>
      </c>
    </row>
    <row r="14" spans="2:12" x14ac:dyDescent="0.3">
      <c r="B14" s="13" t="s">
        <v>40</v>
      </c>
      <c r="C14" s="32"/>
      <c r="D14" s="31"/>
      <c r="E14" s="31"/>
      <c r="F14" s="32"/>
      <c r="G14" s="31"/>
      <c r="H14" s="31"/>
      <c r="I14" s="32"/>
      <c r="J14" s="31"/>
      <c r="K14" s="31"/>
      <c r="L14" s="16">
        <f>L6+L11+L13</f>
        <v>1237850</v>
      </c>
    </row>
    <row r="15" spans="2:12" x14ac:dyDescent="0.3">
      <c r="B15" s="6" t="s">
        <v>8</v>
      </c>
      <c r="C15" s="29"/>
      <c r="D15" s="29"/>
      <c r="E15" s="29"/>
      <c r="F15" s="29"/>
      <c r="G15" s="29"/>
      <c r="H15" s="29"/>
      <c r="I15" s="29"/>
      <c r="J15" s="29"/>
      <c r="K15" s="29"/>
      <c r="L15" s="8">
        <v>-420000</v>
      </c>
    </row>
    <row r="16" spans="2:12" x14ac:dyDescent="0.3">
      <c r="B16" s="6" t="s">
        <v>27</v>
      </c>
      <c r="C16" s="29"/>
      <c r="D16" s="29"/>
      <c r="E16" s="29"/>
      <c r="F16" s="29"/>
      <c r="G16" s="29"/>
      <c r="H16" s="29"/>
      <c r="I16" s="29"/>
      <c r="J16" s="29"/>
      <c r="K16" s="29"/>
      <c r="L16" s="8">
        <v>300000</v>
      </c>
    </row>
    <row r="17" spans="2:12" ht="14.5" thickBot="1" x14ac:dyDescent="0.35">
      <c r="B17" s="33" t="s">
        <v>9</v>
      </c>
      <c r="C17" s="35"/>
      <c r="D17" s="34"/>
      <c r="E17" s="34"/>
      <c r="F17" s="35"/>
      <c r="G17" s="34"/>
      <c r="H17" s="34"/>
      <c r="I17" s="35"/>
      <c r="J17" s="34"/>
      <c r="K17" s="34"/>
      <c r="L17" s="53">
        <f>SUM(L14:L16)</f>
        <v>1117850</v>
      </c>
    </row>
    <row r="18" spans="2:12" ht="15.65" customHeight="1" thickBot="1" x14ac:dyDescent="0.35"/>
    <row r="19" spans="2:12" x14ac:dyDescent="0.3">
      <c r="B19" s="1" t="s">
        <v>24</v>
      </c>
      <c r="C19" s="2" t="str">
        <f>C1</f>
        <v>t-3</v>
      </c>
      <c r="D19" s="2"/>
      <c r="E19" s="2"/>
      <c r="F19" s="2" t="str">
        <f>F1</f>
        <v>t-2</v>
      </c>
      <c r="G19" s="3"/>
      <c r="H19" s="3"/>
      <c r="I19" s="2" t="str">
        <f>I1</f>
        <v>t-1</v>
      </c>
      <c r="J19" s="3"/>
      <c r="K19" s="3"/>
      <c r="L19" s="4" t="str">
        <f>L1</f>
        <v>t0</v>
      </c>
    </row>
    <row r="20" spans="2:12" x14ac:dyDescent="0.3">
      <c r="B20" s="13" t="s">
        <v>30</v>
      </c>
      <c r="C20" s="32">
        <v>275000</v>
      </c>
      <c r="D20" s="31"/>
      <c r="E20" s="31"/>
      <c r="F20" s="32">
        <v>355000</v>
      </c>
      <c r="G20" s="31"/>
      <c r="H20" s="31"/>
      <c r="I20" s="32">
        <v>275000</v>
      </c>
      <c r="J20" s="31"/>
      <c r="K20" s="31"/>
      <c r="L20" s="16">
        <v>80000</v>
      </c>
    </row>
    <row r="21" spans="2:12" x14ac:dyDescent="0.3">
      <c r="B21" s="6" t="s">
        <v>10</v>
      </c>
      <c r="C21" s="30">
        <v>50000</v>
      </c>
      <c r="D21" s="30"/>
      <c r="E21" s="30"/>
      <c r="F21" s="30">
        <v>80000</v>
      </c>
      <c r="G21" s="30"/>
      <c r="H21" s="30"/>
      <c r="I21" s="30">
        <v>50000</v>
      </c>
      <c r="J21" s="30"/>
      <c r="K21" s="30"/>
      <c r="L21" s="8">
        <v>150000</v>
      </c>
    </row>
    <row r="22" spans="2:12" x14ac:dyDescent="0.3">
      <c r="B22" s="6" t="s">
        <v>11</v>
      </c>
      <c r="C22" s="30">
        <v>80000</v>
      </c>
      <c r="D22" s="30"/>
      <c r="E22" s="30"/>
      <c r="F22" s="30">
        <v>80000</v>
      </c>
      <c r="G22" s="30"/>
      <c r="H22" s="30"/>
      <c r="I22" s="30">
        <v>100000</v>
      </c>
      <c r="J22" s="30"/>
      <c r="K22" s="30"/>
      <c r="L22" s="8">
        <v>100000</v>
      </c>
    </row>
    <row r="23" spans="2:12" x14ac:dyDescent="0.3">
      <c r="B23" s="6" t="s">
        <v>12</v>
      </c>
      <c r="C23" s="30">
        <v>2000</v>
      </c>
      <c r="D23" s="29"/>
      <c r="E23" s="29"/>
      <c r="F23" s="30">
        <v>2500</v>
      </c>
      <c r="G23" s="29"/>
      <c r="H23" s="29"/>
      <c r="I23" s="30">
        <v>-5000</v>
      </c>
      <c r="J23" s="29"/>
      <c r="K23" s="29"/>
      <c r="L23" s="8">
        <v>-2500</v>
      </c>
    </row>
    <row r="24" spans="2:12" x14ac:dyDescent="0.3">
      <c r="B24" s="6" t="s">
        <v>28</v>
      </c>
      <c r="C24" s="30">
        <v>-1000</v>
      </c>
      <c r="D24" s="29"/>
      <c r="E24" s="29"/>
      <c r="F24" s="30">
        <v>-1000</v>
      </c>
      <c r="G24" s="29"/>
      <c r="H24" s="29"/>
      <c r="I24" s="30">
        <v>2000</v>
      </c>
      <c r="J24" s="29"/>
      <c r="K24" s="29"/>
      <c r="L24" s="8">
        <v>2000</v>
      </c>
    </row>
    <row r="25" spans="2:12" x14ac:dyDescent="0.3">
      <c r="B25" s="6" t="s">
        <v>13</v>
      </c>
      <c r="C25" s="30">
        <v>2000</v>
      </c>
      <c r="D25" s="30"/>
      <c r="E25" s="30"/>
      <c r="F25" s="30">
        <v>2000</v>
      </c>
      <c r="G25" s="30"/>
      <c r="H25" s="30"/>
      <c r="I25" s="30">
        <v>5000</v>
      </c>
      <c r="J25" s="30"/>
      <c r="K25" s="30"/>
      <c r="L25" s="8">
        <v>20000</v>
      </c>
    </row>
    <row r="26" spans="2:12" x14ac:dyDescent="0.3">
      <c r="B26" s="6" t="s">
        <v>14</v>
      </c>
      <c r="C26" s="30">
        <v>0</v>
      </c>
      <c r="D26" s="30"/>
      <c r="E26" s="30"/>
      <c r="F26" s="30">
        <v>10000</v>
      </c>
      <c r="G26" s="30"/>
      <c r="H26" s="30"/>
      <c r="I26" s="30">
        <v>20000</v>
      </c>
      <c r="J26" s="30"/>
      <c r="K26" s="30"/>
      <c r="L26" s="8">
        <v>25000</v>
      </c>
    </row>
    <row r="27" spans="2:12" x14ac:dyDescent="0.3">
      <c r="B27" s="6" t="s">
        <v>15</v>
      </c>
      <c r="C27" s="30">
        <v>0</v>
      </c>
      <c r="D27" s="30"/>
      <c r="E27" s="30"/>
      <c r="F27" s="30">
        <v>0</v>
      </c>
      <c r="G27" s="30"/>
      <c r="H27" s="30"/>
      <c r="I27" s="30">
        <v>0</v>
      </c>
      <c r="J27" s="30"/>
      <c r="K27" s="30"/>
      <c r="L27" s="8">
        <v>0</v>
      </c>
    </row>
    <row r="28" spans="2:12" x14ac:dyDescent="0.3">
      <c r="B28" s="13" t="s">
        <v>31</v>
      </c>
      <c r="C28" s="32">
        <f>SUM(C20:C27)</f>
        <v>408000</v>
      </c>
      <c r="D28" s="32">
        <f>SUM(D20:D27)</f>
        <v>0</v>
      </c>
      <c r="E28" s="31"/>
      <c r="F28" s="32">
        <f>SUM(F20:F27)</f>
        <v>528500</v>
      </c>
      <c r="G28" s="31"/>
      <c r="H28" s="31"/>
      <c r="I28" s="32">
        <f>SUM(I20:I27)</f>
        <v>447000</v>
      </c>
      <c r="J28" s="31"/>
      <c r="K28" s="31"/>
      <c r="L28" s="16">
        <f>SUM(L20:L27)</f>
        <v>374500</v>
      </c>
    </row>
    <row r="29" spans="2:12" x14ac:dyDescent="0.3">
      <c r="B29" s="6" t="s">
        <v>35</v>
      </c>
      <c r="C29" s="30">
        <v>-50000</v>
      </c>
      <c r="D29" s="30"/>
      <c r="E29" s="30"/>
      <c r="F29" s="30">
        <v>-50000</v>
      </c>
      <c r="G29" s="30"/>
      <c r="H29" s="30"/>
      <c r="I29" s="30">
        <v>-50000</v>
      </c>
      <c r="J29" s="30"/>
      <c r="K29" s="30"/>
      <c r="L29" s="8">
        <v>-50000</v>
      </c>
    </row>
    <row r="30" spans="2:12" x14ac:dyDescent="0.3">
      <c r="B30" s="6" t="s">
        <v>34</v>
      </c>
      <c r="C30" s="30">
        <v>15000</v>
      </c>
      <c r="D30" s="30"/>
      <c r="E30" s="30"/>
      <c r="F30" s="30">
        <v>15000</v>
      </c>
      <c r="G30" s="30"/>
      <c r="H30" s="30"/>
      <c r="I30" s="30">
        <v>15000</v>
      </c>
      <c r="J30" s="30"/>
      <c r="K30" s="30"/>
      <c r="L30" s="8">
        <v>15000</v>
      </c>
    </row>
    <row r="31" spans="2:12" x14ac:dyDescent="0.3">
      <c r="B31" s="13" t="s">
        <v>36</v>
      </c>
      <c r="C31" s="32">
        <f>SUM(C28:C30)</f>
        <v>373000</v>
      </c>
      <c r="D31" s="32">
        <f>SUM(D23:D30)</f>
        <v>0</v>
      </c>
      <c r="E31" s="31"/>
      <c r="F31" s="32">
        <f>SUM(F28:F30)</f>
        <v>493500</v>
      </c>
      <c r="G31" s="31"/>
      <c r="H31" s="31"/>
      <c r="I31" s="32">
        <f>SUM(I28:I30)</f>
        <v>412000</v>
      </c>
      <c r="J31" s="31"/>
      <c r="K31" s="31"/>
      <c r="L31" s="16">
        <f>SUM(L28:L30)</f>
        <v>339500</v>
      </c>
    </row>
    <row r="32" spans="2:12" s="44" customFormat="1" ht="14.5" x14ac:dyDescent="0.35">
      <c r="B32" s="43" t="s">
        <v>33</v>
      </c>
      <c r="C32" s="45">
        <v>0.18</v>
      </c>
      <c r="D32" s="45"/>
      <c r="E32" s="45">
        <v>30</v>
      </c>
      <c r="F32" s="45">
        <v>0.18</v>
      </c>
      <c r="G32" s="45"/>
      <c r="H32" s="45"/>
      <c r="I32" s="45">
        <v>0.18</v>
      </c>
      <c r="J32" s="100"/>
      <c r="K32" s="101"/>
      <c r="L32" s="102">
        <v>0.18</v>
      </c>
    </row>
    <row r="33" spans="2:12" x14ac:dyDescent="0.3">
      <c r="B33" s="17" t="s">
        <v>32</v>
      </c>
      <c r="C33" s="30">
        <f>-C31*C32</f>
        <v>-67140</v>
      </c>
      <c r="D33" s="30"/>
      <c r="E33" s="30"/>
      <c r="F33" s="30">
        <f>-F31*F32</f>
        <v>-88830</v>
      </c>
      <c r="G33" s="30"/>
      <c r="H33" s="30"/>
      <c r="I33" s="30">
        <f>-I31*I32</f>
        <v>-74160</v>
      </c>
      <c r="J33" s="29"/>
      <c r="K33" s="29"/>
      <c r="L33" s="8">
        <f>-L31*L32</f>
        <v>-61110</v>
      </c>
    </row>
    <row r="34" spans="2:12" x14ac:dyDescent="0.3">
      <c r="B34" s="13" t="s">
        <v>37</v>
      </c>
      <c r="C34" s="32">
        <f>C31+C33</f>
        <v>305860</v>
      </c>
      <c r="D34" s="32"/>
      <c r="E34" s="32"/>
      <c r="F34" s="32">
        <f>F31+F33</f>
        <v>404670</v>
      </c>
      <c r="G34" s="32"/>
      <c r="H34" s="32"/>
      <c r="I34" s="32">
        <f>I31+I33</f>
        <v>337840</v>
      </c>
      <c r="J34" s="32"/>
      <c r="K34" s="32"/>
      <c r="L34" s="16">
        <f>L31+L33</f>
        <v>278390</v>
      </c>
    </row>
    <row r="35" spans="2:12" ht="14.5" thickBot="1" x14ac:dyDescent="0.35">
      <c r="B35" s="6"/>
      <c r="C35" s="29"/>
      <c r="D35" s="29"/>
      <c r="E35" s="29"/>
      <c r="F35" s="29"/>
      <c r="G35" s="29"/>
      <c r="H35" s="29"/>
      <c r="I35" s="29"/>
      <c r="J35" s="29"/>
      <c r="K35" s="29"/>
      <c r="L35" s="21"/>
    </row>
    <row r="36" spans="2:12" ht="14.5" thickBot="1" x14ac:dyDescent="0.35">
      <c r="B36" s="13" t="s">
        <v>74</v>
      </c>
      <c r="C36" s="63"/>
      <c r="D36" s="63"/>
      <c r="E36" s="63"/>
      <c r="F36" s="63"/>
      <c r="G36" s="63"/>
      <c r="H36" s="63"/>
      <c r="I36" s="32"/>
      <c r="J36" s="31"/>
      <c r="K36" s="31"/>
      <c r="L36" s="22">
        <f>AVERAGE(C34:L34)</f>
        <v>331690</v>
      </c>
    </row>
    <row r="37" spans="2:12" ht="14.5" thickBot="1" x14ac:dyDescent="0.35">
      <c r="B37" s="6"/>
      <c r="C37" s="29"/>
      <c r="D37" s="29"/>
      <c r="E37" s="29"/>
      <c r="F37" s="29"/>
      <c r="G37" s="29"/>
      <c r="H37" s="29"/>
      <c r="I37" s="29"/>
      <c r="J37" s="29"/>
      <c r="K37" s="29"/>
      <c r="L37" s="50"/>
    </row>
    <row r="38" spans="2:12" ht="14.5" thickBot="1" x14ac:dyDescent="0.35">
      <c r="B38" s="13" t="s">
        <v>41</v>
      </c>
      <c r="C38" s="54"/>
      <c r="D38" s="29"/>
      <c r="E38" s="105" t="s">
        <v>39</v>
      </c>
      <c r="F38" s="103">
        <v>0.15</v>
      </c>
      <c r="G38" s="29"/>
      <c r="H38" s="29"/>
      <c r="I38" s="29" t="s">
        <v>16</v>
      </c>
      <c r="J38" s="29"/>
      <c r="K38" s="29"/>
      <c r="L38" s="22">
        <f>L36/$F$38</f>
        <v>2211266.666666667</v>
      </c>
    </row>
    <row r="39" spans="2:12" ht="14.5" thickBot="1" x14ac:dyDescent="0.35">
      <c r="B39" s="13" t="s">
        <v>41</v>
      </c>
      <c r="C39" s="29"/>
      <c r="D39" s="29"/>
      <c r="E39" s="29"/>
      <c r="F39" s="103">
        <v>0.12</v>
      </c>
      <c r="G39" s="29"/>
      <c r="H39" s="29"/>
      <c r="I39" s="29" t="s">
        <v>17</v>
      </c>
      <c r="J39" s="29"/>
      <c r="K39" s="29"/>
      <c r="L39" s="22">
        <f>L36/$F$39</f>
        <v>2764083.3333333335</v>
      </c>
    </row>
    <row r="40" spans="2:12" ht="14.5" thickBot="1" x14ac:dyDescent="0.35">
      <c r="B40" s="33" t="s">
        <v>41</v>
      </c>
      <c r="C40" s="11"/>
      <c r="D40" s="11"/>
      <c r="E40" s="11"/>
      <c r="F40" s="104">
        <v>0.1</v>
      </c>
      <c r="G40" s="11"/>
      <c r="H40" s="11"/>
      <c r="I40" s="11" t="s">
        <v>18</v>
      </c>
      <c r="J40" s="11"/>
      <c r="K40" s="11"/>
      <c r="L40" s="22">
        <f>L36/$F$40</f>
        <v>3316900</v>
      </c>
    </row>
    <row r="41" spans="2:12" ht="14.5" thickBot="1" x14ac:dyDescent="0.35"/>
    <row r="42" spans="2:12" ht="14.5" thickBot="1" x14ac:dyDescent="0.35">
      <c r="B42" s="23" t="s">
        <v>19</v>
      </c>
      <c r="C42" s="24"/>
      <c r="D42" s="24"/>
      <c r="E42" s="24"/>
      <c r="F42" s="24"/>
      <c r="G42" s="24"/>
      <c r="H42" s="24"/>
      <c r="I42" s="24"/>
      <c r="J42" s="24"/>
      <c r="K42" s="24"/>
      <c r="L42" s="25" t="str">
        <f>L1</f>
        <v>t0</v>
      </c>
    </row>
    <row r="43" spans="2:12" ht="14.5" thickBot="1" x14ac:dyDescent="0.35">
      <c r="B43" s="58" t="s">
        <v>38</v>
      </c>
      <c r="C43" s="41"/>
      <c r="D43" s="42"/>
      <c r="E43" s="42"/>
      <c r="F43" s="41"/>
      <c r="G43" s="42"/>
      <c r="H43" s="42"/>
      <c r="I43" s="41"/>
      <c r="J43" s="42"/>
      <c r="K43" s="42"/>
      <c r="L43" s="40">
        <f>L17</f>
        <v>1117850</v>
      </c>
    </row>
    <row r="44" spans="2:12" ht="14.5" thickBot="1" x14ac:dyDescent="0.35">
      <c r="B44" s="51" t="s">
        <v>41</v>
      </c>
      <c r="C44" s="52"/>
      <c r="D44" s="38"/>
      <c r="E44" s="49" t="s">
        <v>39</v>
      </c>
      <c r="F44" s="61">
        <v>0.15</v>
      </c>
      <c r="G44" s="38"/>
      <c r="H44" s="38"/>
      <c r="I44" s="38" t="s">
        <v>16</v>
      </c>
      <c r="J44" s="38"/>
      <c r="K44" s="38"/>
      <c r="L44" s="40">
        <f>L38</f>
        <v>2211266.666666667</v>
      </c>
    </row>
    <row r="45" spans="2:12" ht="14.5" thickBot="1" x14ac:dyDescent="0.35">
      <c r="B45" s="51" t="s">
        <v>41</v>
      </c>
      <c r="C45" s="29"/>
      <c r="D45" s="29"/>
      <c r="E45" s="29"/>
      <c r="F45" s="59">
        <v>0.12</v>
      </c>
      <c r="G45" s="29"/>
      <c r="H45" s="29"/>
      <c r="I45" s="29" t="s">
        <v>17</v>
      </c>
      <c r="J45" s="29"/>
      <c r="K45" s="29"/>
      <c r="L45" s="40">
        <f>L39</f>
        <v>2764083.3333333335</v>
      </c>
    </row>
    <row r="46" spans="2:12" ht="14.5" thickBot="1" x14ac:dyDescent="0.35">
      <c r="B46" s="56" t="s">
        <v>41</v>
      </c>
      <c r="C46" s="11"/>
      <c r="D46" s="11"/>
      <c r="E46" s="11"/>
      <c r="F46" s="60">
        <v>0.1</v>
      </c>
      <c r="G46" s="11"/>
      <c r="H46" s="11"/>
      <c r="I46" s="11" t="s">
        <v>18</v>
      </c>
      <c r="J46" s="11"/>
      <c r="K46" s="11"/>
      <c r="L46" s="40">
        <f>L40</f>
        <v>3316900</v>
      </c>
    </row>
    <row r="47" spans="2:12" ht="14.5" thickBot="1" x14ac:dyDescent="0.35">
      <c r="B47" s="13" t="s">
        <v>42</v>
      </c>
      <c r="C47" s="29"/>
      <c r="D47" s="29"/>
      <c r="E47" s="49"/>
      <c r="F47" s="103">
        <v>0.15</v>
      </c>
      <c r="G47" s="29"/>
      <c r="H47" s="29"/>
      <c r="I47" s="29" t="s">
        <v>16</v>
      </c>
      <c r="J47" s="29"/>
      <c r="K47" s="29"/>
      <c r="L47" s="55">
        <f>(L43+(2*L44))/3</f>
        <v>1846794.4444444447</v>
      </c>
    </row>
    <row r="48" spans="2:12" ht="14.5" thickBot="1" x14ac:dyDescent="0.35">
      <c r="B48" s="13" t="s">
        <v>42</v>
      </c>
      <c r="C48" s="29"/>
      <c r="D48" s="29"/>
      <c r="E48" s="29"/>
      <c r="F48" s="103">
        <v>0.12</v>
      </c>
      <c r="G48" s="29"/>
      <c r="H48" s="29"/>
      <c r="I48" s="29" t="s">
        <v>17</v>
      </c>
      <c r="J48" s="29"/>
      <c r="K48" s="29"/>
      <c r="L48" s="26">
        <f>(L43+(2*L45))/3</f>
        <v>2215338.888888889</v>
      </c>
    </row>
    <row r="49" spans="2:14" ht="14.5" thickBot="1" x14ac:dyDescent="0.35">
      <c r="B49" s="33" t="s">
        <v>42</v>
      </c>
      <c r="C49" s="11"/>
      <c r="D49" s="11"/>
      <c r="E49" s="11"/>
      <c r="F49" s="104">
        <v>0.1</v>
      </c>
      <c r="G49" s="11"/>
      <c r="H49" s="11"/>
      <c r="I49" s="11" t="s">
        <v>18</v>
      </c>
      <c r="J49" s="11"/>
      <c r="K49" s="11"/>
      <c r="L49" s="22">
        <f>(L43+(2*L46))/3</f>
        <v>2583883.3333333335</v>
      </c>
    </row>
    <row r="50" spans="2:14" ht="14.5" thickBot="1" x14ac:dyDescent="0.35"/>
    <row r="51" spans="2:14" outlineLevel="1" x14ac:dyDescent="0.3">
      <c r="B51" s="23" t="s">
        <v>22</v>
      </c>
      <c r="C51" s="57" t="str">
        <f>C1</f>
        <v>t-3</v>
      </c>
      <c r="D51" s="57"/>
      <c r="E51" s="57"/>
      <c r="F51" s="57" t="str">
        <f>F1</f>
        <v>t-2</v>
      </c>
      <c r="G51" s="57"/>
      <c r="H51" s="57"/>
      <c r="I51" s="57" t="str">
        <f>I1</f>
        <v>t-1</v>
      </c>
      <c r="J51" s="57"/>
      <c r="K51" s="57"/>
      <c r="L51" s="99" t="str">
        <f>L1</f>
        <v>t0</v>
      </c>
    </row>
    <row r="52" spans="2:14" x14ac:dyDescent="0.3">
      <c r="B52" s="6" t="s">
        <v>46</v>
      </c>
      <c r="C52" s="30">
        <f>C34</f>
        <v>305860</v>
      </c>
      <c r="D52" s="29"/>
      <c r="E52" s="29"/>
      <c r="F52" s="30">
        <f>F34</f>
        <v>404670</v>
      </c>
      <c r="G52" s="29"/>
      <c r="H52" s="29"/>
      <c r="I52" s="30">
        <f>I34</f>
        <v>337840</v>
      </c>
      <c r="J52" s="29"/>
      <c r="K52" s="29"/>
      <c r="L52" s="8">
        <f>L34</f>
        <v>278390</v>
      </c>
      <c r="N52" s="28"/>
    </row>
    <row r="53" spans="2:14" x14ac:dyDescent="0.3">
      <c r="B53" s="6" t="s">
        <v>47</v>
      </c>
      <c r="C53" s="30">
        <v>130000</v>
      </c>
      <c r="D53" s="29"/>
      <c r="E53" s="29"/>
      <c r="F53" s="30">
        <v>150000</v>
      </c>
      <c r="G53" s="29"/>
      <c r="H53" s="29"/>
      <c r="I53" s="30">
        <v>130000</v>
      </c>
      <c r="J53" s="29"/>
      <c r="K53" s="29"/>
      <c r="L53" s="8">
        <v>175000</v>
      </c>
    </row>
    <row r="54" spans="2:14" x14ac:dyDescent="0.3">
      <c r="B54" s="6" t="s">
        <v>23</v>
      </c>
      <c r="C54" s="30">
        <v>40000</v>
      </c>
      <c r="D54" s="29"/>
      <c r="E54" s="29"/>
      <c r="F54" s="30">
        <v>40000</v>
      </c>
      <c r="G54" s="29"/>
      <c r="H54" s="29"/>
      <c r="I54" s="30">
        <v>40000</v>
      </c>
      <c r="J54" s="29"/>
      <c r="K54" s="29"/>
      <c r="L54" s="8">
        <v>40000</v>
      </c>
    </row>
    <row r="55" spans="2:14" x14ac:dyDescent="0.3">
      <c r="B55" s="6" t="s">
        <v>50</v>
      </c>
      <c r="C55" s="30">
        <v>-155000</v>
      </c>
      <c r="D55" s="29"/>
      <c r="E55" s="29"/>
      <c r="F55" s="30">
        <v>-175000</v>
      </c>
      <c r="G55" s="29"/>
      <c r="H55" s="29"/>
      <c r="I55" s="30">
        <v>-180000</v>
      </c>
      <c r="J55" s="29"/>
      <c r="K55" s="29"/>
      <c r="L55" s="8">
        <v>-125000</v>
      </c>
    </row>
    <row r="56" spans="2:14" x14ac:dyDescent="0.3">
      <c r="B56" s="6" t="s">
        <v>51</v>
      </c>
      <c r="C56" s="30">
        <v>0</v>
      </c>
      <c r="D56" s="29"/>
      <c r="E56" s="29"/>
      <c r="F56" s="30">
        <v>0</v>
      </c>
      <c r="G56" s="29"/>
      <c r="H56" s="29"/>
      <c r="I56" s="30">
        <v>0</v>
      </c>
      <c r="J56" s="29"/>
      <c r="K56" s="29"/>
      <c r="L56" s="8">
        <v>-100000</v>
      </c>
    </row>
    <row r="57" spans="2:14" x14ac:dyDescent="0.3">
      <c r="B57" s="6" t="s">
        <v>52</v>
      </c>
      <c r="C57" s="30">
        <v>-45000</v>
      </c>
      <c r="D57" s="29"/>
      <c r="E57" s="29"/>
      <c r="F57" s="30">
        <v>50000</v>
      </c>
      <c r="G57" s="29"/>
      <c r="H57" s="29"/>
      <c r="I57" s="30">
        <v>-90000</v>
      </c>
      <c r="J57" s="29"/>
      <c r="K57" s="29"/>
      <c r="L57" s="8">
        <v>-5000</v>
      </c>
    </row>
    <row r="58" spans="2:14" x14ac:dyDescent="0.3">
      <c r="B58" s="6" t="s">
        <v>53</v>
      </c>
      <c r="C58" s="30">
        <v>0</v>
      </c>
      <c r="D58" s="29"/>
      <c r="E58" s="29"/>
      <c r="F58" s="30">
        <v>0</v>
      </c>
      <c r="G58" s="29"/>
      <c r="H58" s="29"/>
      <c r="I58" s="30">
        <v>25000</v>
      </c>
      <c r="J58" s="29"/>
      <c r="K58" s="29"/>
      <c r="L58" s="8">
        <v>0</v>
      </c>
    </row>
    <row r="59" spans="2:14" ht="14.5" thickBot="1" x14ac:dyDescent="0.35">
      <c r="B59" s="13" t="s">
        <v>49</v>
      </c>
      <c r="C59" s="32">
        <f>SUM(C52:C58)</f>
        <v>275860</v>
      </c>
      <c r="D59" s="31"/>
      <c r="E59" s="31"/>
      <c r="F59" s="32">
        <f>SUM(F52:F58)</f>
        <v>469670</v>
      </c>
      <c r="G59" s="31"/>
      <c r="H59" s="31"/>
      <c r="I59" s="32">
        <f>SUM(I52:I58)</f>
        <v>262840</v>
      </c>
      <c r="J59" s="31"/>
      <c r="K59" s="31"/>
      <c r="L59" s="16">
        <f>SUM(L52:L58)</f>
        <v>263390</v>
      </c>
    </row>
    <row r="60" spans="2:14" ht="14.5" thickBot="1" x14ac:dyDescent="0.35">
      <c r="B60" s="33" t="s">
        <v>75</v>
      </c>
      <c r="C60" s="34"/>
      <c r="D60" s="34"/>
      <c r="E60" s="34"/>
      <c r="F60" s="35"/>
      <c r="G60" s="34"/>
      <c r="H60" s="34"/>
      <c r="I60" s="35"/>
      <c r="J60" s="34"/>
      <c r="K60" s="34"/>
      <c r="L60" s="22">
        <f>AVERAGE(C59:L59)</f>
        <v>317940</v>
      </c>
    </row>
    <row r="61" spans="2:14" ht="17.25" customHeight="1" thickBot="1" x14ac:dyDescent="0.35"/>
    <row r="62" spans="2:14" ht="14.5" outlineLevel="1" thickBot="1" x14ac:dyDescent="0.35">
      <c r="B62" s="23" t="s">
        <v>48</v>
      </c>
      <c r="C62" s="27"/>
      <c r="D62" s="27"/>
      <c r="E62" s="27"/>
      <c r="F62" s="27"/>
      <c r="G62" s="27"/>
      <c r="H62" s="27"/>
      <c r="I62" s="27"/>
      <c r="J62" s="27"/>
      <c r="K62" s="27"/>
      <c r="L62" s="25" t="str">
        <f>L1</f>
        <v>t0</v>
      </c>
    </row>
    <row r="63" spans="2:14" x14ac:dyDescent="0.3">
      <c r="B63" s="66" t="s">
        <v>72</v>
      </c>
      <c r="C63" s="39"/>
      <c r="D63" s="38"/>
      <c r="E63" s="38"/>
      <c r="F63" s="67"/>
      <c r="G63" s="67"/>
      <c r="H63" s="67"/>
      <c r="I63" s="68" t="s">
        <v>20</v>
      </c>
      <c r="J63" s="67"/>
      <c r="K63" s="67"/>
      <c r="L63" s="106">
        <v>0.12</v>
      </c>
      <c r="M63" s="28"/>
      <c r="N63" s="28"/>
    </row>
    <row r="64" spans="2:14" x14ac:dyDescent="0.3">
      <c r="B64" s="6" t="s">
        <v>54</v>
      </c>
      <c r="C64" s="49"/>
      <c r="D64" s="29"/>
      <c r="E64" s="29"/>
      <c r="F64" s="69"/>
      <c r="G64" s="69"/>
      <c r="H64" s="69"/>
      <c r="I64" s="70" t="s">
        <v>56</v>
      </c>
      <c r="J64" s="69"/>
      <c r="K64" s="69"/>
      <c r="L64" s="107">
        <v>0.02</v>
      </c>
      <c r="M64" s="28"/>
      <c r="N64" s="28"/>
    </row>
    <row r="65" spans="2:14" ht="14.5" thickBot="1" x14ac:dyDescent="0.35">
      <c r="B65" s="9" t="s">
        <v>55</v>
      </c>
      <c r="C65" s="71"/>
      <c r="D65" s="11"/>
      <c r="E65" s="11"/>
      <c r="F65" s="72"/>
      <c r="G65" s="72"/>
      <c r="H65" s="72"/>
      <c r="I65" s="73" t="s">
        <v>21</v>
      </c>
      <c r="J65" s="72"/>
      <c r="K65" s="72"/>
      <c r="L65" s="108">
        <v>0.01</v>
      </c>
      <c r="M65" s="28"/>
      <c r="N65" s="28"/>
    </row>
    <row r="66" spans="2:14" x14ac:dyDescent="0.3">
      <c r="B66" s="84" t="s">
        <v>57</v>
      </c>
      <c r="C66" s="90"/>
      <c r="D66" s="85"/>
      <c r="E66" s="85"/>
      <c r="F66" s="91"/>
      <c r="G66" s="91"/>
      <c r="H66" s="91"/>
      <c r="I66" s="91"/>
      <c r="J66" s="91"/>
      <c r="K66" s="91"/>
      <c r="L66" s="86">
        <f>$L$60*(1+$L$64)</f>
        <v>324298.8</v>
      </c>
      <c r="M66" s="28"/>
      <c r="N66" s="28"/>
    </row>
    <row r="67" spans="2:14" x14ac:dyDescent="0.3">
      <c r="B67" s="87" t="s">
        <v>58</v>
      </c>
      <c r="C67" s="92"/>
      <c r="D67" s="88"/>
      <c r="E67" s="88"/>
      <c r="F67" s="93"/>
      <c r="G67" s="93"/>
      <c r="H67" s="93"/>
      <c r="I67" s="93"/>
      <c r="J67" s="93"/>
      <c r="K67" s="93"/>
      <c r="L67" s="89">
        <f>$L$60*(1+$L$64)^2</f>
        <v>330784.77600000001</v>
      </c>
      <c r="M67" s="28"/>
      <c r="N67" s="28"/>
    </row>
    <row r="68" spans="2:14" ht="14.5" thickBot="1" x14ac:dyDescent="0.35">
      <c r="B68" s="94" t="s">
        <v>59</v>
      </c>
      <c r="C68" s="95"/>
      <c r="D68" s="96"/>
      <c r="E68" s="96"/>
      <c r="F68" s="97"/>
      <c r="G68" s="97"/>
      <c r="H68" s="97"/>
      <c r="I68" s="97"/>
      <c r="J68" s="97"/>
      <c r="K68" s="97"/>
      <c r="L68" s="98">
        <f>$L$60*(1+$L$64)^3</f>
        <v>337400.47151999996</v>
      </c>
      <c r="M68" s="28"/>
      <c r="N68" s="28"/>
    </row>
    <row r="69" spans="2:14" x14ac:dyDescent="0.3">
      <c r="B69" s="77" t="s">
        <v>66</v>
      </c>
      <c r="C69" s="78"/>
      <c r="D69" s="78"/>
      <c r="E69" s="78"/>
      <c r="F69" s="78"/>
      <c r="G69" s="78"/>
      <c r="H69" s="78"/>
      <c r="I69" s="78"/>
      <c r="J69" s="78"/>
      <c r="K69" s="78"/>
      <c r="L69" s="79">
        <f>1/(1+$L$63)</f>
        <v>0.89285714285714279</v>
      </c>
    </row>
    <row r="70" spans="2:14" x14ac:dyDescent="0.3">
      <c r="B70" s="64" t="s">
        <v>67</v>
      </c>
      <c r="C70" s="80"/>
      <c r="D70" s="80"/>
      <c r="E70" s="80"/>
      <c r="F70" s="80"/>
      <c r="G70" s="80"/>
      <c r="H70" s="80"/>
      <c r="I70" s="80"/>
      <c r="J70" s="80"/>
      <c r="K70" s="80"/>
      <c r="L70" s="65">
        <f>1/((1+L63)*(1+L63))</f>
        <v>0.79719387755102034</v>
      </c>
    </row>
    <row r="71" spans="2:14" ht="14.5" thickBot="1" x14ac:dyDescent="0.35">
      <c r="B71" s="81" t="s">
        <v>68</v>
      </c>
      <c r="C71" s="82"/>
      <c r="D71" s="82"/>
      <c r="E71" s="82"/>
      <c r="F71" s="82"/>
      <c r="G71" s="82"/>
      <c r="H71" s="82"/>
      <c r="I71" s="82"/>
      <c r="J71" s="82"/>
      <c r="K71" s="82"/>
      <c r="L71" s="83">
        <f>1/((1+L63)*(1+L63)*(1+L63))</f>
        <v>0.71178024781341087</v>
      </c>
    </row>
    <row r="72" spans="2:14" x14ac:dyDescent="0.3">
      <c r="B72" s="84" t="s">
        <v>60</v>
      </c>
      <c r="C72" s="85"/>
      <c r="D72" s="85"/>
      <c r="E72" s="85"/>
      <c r="F72" s="85"/>
      <c r="G72" s="85"/>
      <c r="H72" s="85"/>
      <c r="I72" s="85"/>
      <c r="J72" s="85"/>
      <c r="K72" s="85"/>
      <c r="L72" s="86">
        <f>L66*L69</f>
        <v>289552.49999999994</v>
      </c>
    </row>
    <row r="73" spans="2:14" x14ac:dyDescent="0.3">
      <c r="B73" s="87" t="s">
        <v>61</v>
      </c>
      <c r="C73" s="88"/>
      <c r="D73" s="88"/>
      <c r="E73" s="88"/>
      <c r="F73" s="88"/>
      <c r="G73" s="88"/>
      <c r="H73" s="88"/>
      <c r="I73" s="88"/>
      <c r="J73" s="88"/>
      <c r="K73" s="88"/>
      <c r="L73" s="89">
        <f>L67*L70</f>
        <v>263699.59821428568</v>
      </c>
    </row>
    <row r="74" spans="2:14" x14ac:dyDescent="0.3">
      <c r="B74" s="87" t="s">
        <v>62</v>
      </c>
      <c r="C74" s="88"/>
      <c r="D74" s="88"/>
      <c r="E74" s="88"/>
      <c r="F74" s="88"/>
      <c r="G74" s="88"/>
      <c r="H74" s="88"/>
      <c r="I74" s="88"/>
      <c r="J74" s="88"/>
      <c r="K74" s="88"/>
      <c r="L74" s="89">
        <f>L68*L71</f>
        <v>240154.99123086725</v>
      </c>
    </row>
    <row r="75" spans="2:14" ht="14.5" thickBot="1" x14ac:dyDescent="0.35">
      <c r="B75" s="74" t="s">
        <v>70</v>
      </c>
      <c r="C75" s="75"/>
      <c r="D75" s="75"/>
      <c r="E75" s="75"/>
      <c r="F75" s="75"/>
      <c r="G75" s="75"/>
      <c r="H75" s="75"/>
      <c r="I75" s="75"/>
      <c r="J75" s="75"/>
      <c r="K75" s="75"/>
      <c r="L75" s="76">
        <f>SUM(L72:L74)</f>
        <v>793407.0894451529</v>
      </c>
    </row>
    <row r="76" spans="2:14" x14ac:dyDescent="0.3">
      <c r="B76" s="87" t="s">
        <v>63</v>
      </c>
      <c r="C76" s="88"/>
      <c r="D76" s="88"/>
      <c r="E76" s="88"/>
      <c r="F76" s="88"/>
      <c r="G76" s="88"/>
      <c r="H76" s="88"/>
      <c r="I76" s="88"/>
      <c r="J76" s="88"/>
      <c r="K76" s="88"/>
      <c r="L76" s="89">
        <f>L68*(1+L65)</f>
        <v>340774.47623519995</v>
      </c>
    </row>
    <row r="77" spans="2:14" x14ac:dyDescent="0.3">
      <c r="B77" s="87" t="s">
        <v>64</v>
      </c>
      <c r="C77" s="88"/>
      <c r="D77" s="88"/>
      <c r="E77" s="88"/>
      <c r="F77" s="88"/>
      <c r="G77" s="88"/>
      <c r="H77" s="88"/>
      <c r="I77" s="88"/>
      <c r="J77" s="88"/>
      <c r="K77" s="88"/>
      <c r="L77" s="89">
        <f>L76/(L63-L65)</f>
        <v>3097949.7839563633</v>
      </c>
    </row>
    <row r="78" spans="2:14" ht="14.5" thickBot="1" x14ac:dyDescent="0.35">
      <c r="B78" s="36" t="s">
        <v>65</v>
      </c>
      <c r="C78" s="63"/>
      <c r="D78" s="63"/>
      <c r="E78" s="63"/>
      <c r="F78" s="63"/>
      <c r="G78" s="63"/>
      <c r="H78" s="63"/>
      <c r="I78" s="63"/>
      <c r="J78" s="63"/>
      <c r="K78" s="63"/>
      <c r="L78" s="37">
        <f>L77*L71</f>
        <v>2205059.4649379631</v>
      </c>
    </row>
    <row r="79" spans="2:14" ht="14.5" thickBot="1" x14ac:dyDescent="0.35">
      <c r="B79" s="18" t="s">
        <v>69</v>
      </c>
      <c r="C79" s="19"/>
      <c r="D79" s="19"/>
      <c r="E79" s="19"/>
      <c r="F79" s="19"/>
      <c r="G79" s="19"/>
      <c r="H79" s="19"/>
      <c r="I79" s="19"/>
      <c r="J79" s="19"/>
      <c r="K79" s="19"/>
      <c r="L79" s="20">
        <f>L75+L78</f>
        <v>2998466.5543831158</v>
      </c>
    </row>
    <row r="80" spans="2:14" ht="14.5" thickBot="1" x14ac:dyDescent="0.35">
      <c r="B80" s="6" t="s">
        <v>71</v>
      </c>
      <c r="C80" s="29"/>
      <c r="D80" s="29"/>
      <c r="E80" s="29"/>
      <c r="F80" s="29"/>
      <c r="G80" s="29"/>
      <c r="H80" s="29"/>
      <c r="I80" s="29"/>
      <c r="J80" s="29"/>
      <c r="K80" s="29"/>
      <c r="L80" s="8">
        <v>-580000</v>
      </c>
    </row>
    <row r="81" spans="2:12" ht="14.5" thickBot="1" x14ac:dyDescent="0.35">
      <c r="B81" s="18" t="s">
        <v>73</v>
      </c>
      <c r="C81" s="19"/>
      <c r="D81" s="19"/>
      <c r="E81" s="19"/>
      <c r="F81" s="19"/>
      <c r="G81" s="19"/>
      <c r="H81" s="19"/>
      <c r="I81" s="19"/>
      <c r="J81" s="19"/>
      <c r="K81" s="19"/>
      <c r="L81" s="20">
        <f>L79+L80</f>
        <v>2418466.5543831158</v>
      </c>
    </row>
  </sheetData>
  <pageMargins left="0.7" right="0.7" top="0.78740157499999996" bottom="0.78740157499999996" header="0.3" footer="0.3"/>
  <pageSetup paperSize="9" orientation="portrait" r:id="rId1"/>
  <ignoredErrors>
    <ignoredError sqref="E28 G28:H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9CF6DD2878CF41A24B81D19872E4AE" ma:contentTypeVersion="13" ma:contentTypeDescription="Ein neues Dokument erstellen." ma:contentTypeScope="" ma:versionID="e6e9e3a516327f739ec182cd95d8c999">
  <xsd:schema xmlns:xsd="http://www.w3.org/2001/XMLSchema" xmlns:xs="http://www.w3.org/2001/XMLSchema" xmlns:p="http://schemas.microsoft.com/office/2006/metadata/properties" xmlns:ns2="7041e2f1-c443-4d9d-9c12-d2d9a5a0e7a0" xmlns:ns3="0f74b4f4-d812-4206-b8fd-308d49491621" targetNamespace="http://schemas.microsoft.com/office/2006/metadata/properties" ma:root="true" ma:fieldsID="5f8b88297f5c6a31596454c8f768b0f6" ns2:_="" ns3:_="">
    <xsd:import namespace="7041e2f1-c443-4d9d-9c12-d2d9a5a0e7a0"/>
    <xsd:import namespace="0f74b4f4-d812-4206-b8fd-308d494916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e2f1-c443-4d9d-9c12-d2d9a5a0e7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4b4f4-d812-4206-b8fd-308d49491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B21EC-02CD-44F5-A896-CC112CCB478C}">
  <ds:schemaRefs>
    <ds:schemaRef ds:uri="7041e2f1-c443-4d9d-9c12-d2d9a5a0e7a0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f74b4f4-d812-4206-b8fd-308d4949162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51B93A-AD1F-4443-8EB1-20E24DDA4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1e2f1-c443-4d9d-9c12-d2d9a5a0e7a0"/>
    <ds:schemaRef ds:uri="0f74b4f4-d812-4206-b8fd-308d49491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20F5FB-047F-4A74-9BEC-75CFBF4E1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(Beispiel)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Halter</dc:creator>
  <cp:lastModifiedBy>Frank  Halter</cp:lastModifiedBy>
  <cp:lastPrinted>2022-04-03T16:57:23Z</cp:lastPrinted>
  <dcterms:created xsi:type="dcterms:W3CDTF">2009-03-03T07:19:03Z</dcterms:created>
  <dcterms:modified xsi:type="dcterms:W3CDTF">2022-04-13T07:10:27Z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0x010100809CF6DD2878CF41A24B81D19872E4AE</vt:lpwstr>
  </property>
</Properties>
</file>