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haltergmbh.sharepoint.com/sites/sgnafo/Freigegebene Dokumente/02-Praxis/10-SchriftenreiheArbeitsmittel/Schrift 07 Bewertung/"/>
    </mc:Choice>
  </mc:AlternateContent>
  <xr:revisionPtr revIDLastSave="2" documentId="8_{C7E2DDB5-D722-4F8B-989D-86B37B735F26}" xr6:coauthVersionLast="47" xr6:coauthVersionMax="47" xr10:uidLastSave="{2F14C5AB-6F70-40BD-A340-3FE37E18B560}"/>
  <bookViews>
    <workbookView xWindow="-110" yWindow="-110" windowWidth="19420" windowHeight="10420" xr2:uid="{A15E8F71-4F27-E440-BFAF-A051ADE4E368}"/>
  </bookViews>
  <sheets>
    <sheet name="ER und BL (Beispiel)" sheetId="2" r:id="rId1"/>
    <sheet name="Kennzahlen (Beispiel)" sheetId="6" r:id="rId2"/>
  </sheets>
  <definedNames>
    <definedName name="_xlnm.Print_Area" localSheetId="0">'ER und BL (Beispiel)'!$B$1:$Q$105</definedName>
    <definedName name="_xlnm.Print_Area" localSheetId="1">'Kennzahlen (Beispiel)'!$A$1:$R$29</definedName>
    <definedName name="_xlnm.Print_Titles" localSheetId="0">'ER und BL (Beispiel)'!$B:$B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2" l="1"/>
  <c r="M22" i="2"/>
  <c r="J22" i="2"/>
  <c r="G22" i="2"/>
  <c r="H22" i="2" s="1"/>
  <c r="D22" i="2"/>
  <c r="E22" i="2" s="1"/>
  <c r="P41" i="2"/>
  <c r="M41" i="2"/>
  <c r="J41" i="2"/>
  <c r="G41" i="2"/>
  <c r="D41" i="2"/>
  <c r="Q22" i="2" l="1"/>
  <c r="O22" i="2"/>
  <c r="N22" i="2"/>
  <c r="L22" i="2"/>
  <c r="K22" i="2"/>
  <c r="I22" i="2"/>
  <c r="F22" i="2"/>
  <c r="P87" i="2" l="1"/>
  <c r="M87" i="2"/>
  <c r="J87" i="2"/>
  <c r="G87" i="2"/>
  <c r="O75" i="2" l="1"/>
  <c r="L75" i="2"/>
  <c r="I75" i="2"/>
  <c r="F75" i="2"/>
  <c r="M54" i="2" l="1"/>
  <c r="N5" i="6"/>
  <c r="H5" i="6"/>
  <c r="G54" i="2"/>
  <c r="K5" i="6"/>
  <c r="J54" i="2"/>
  <c r="P54" i="2"/>
  <c r="Q5" i="6"/>
  <c r="D54" i="2"/>
  <c r="E5" i="6"/>
  <c r="P76" i="2" l="1"/>
  <c r="P78" i="2" s="1"/>
  <c r="M76" i="2"/>
  <c r="J76" i="2"/>
  <c r="G76" i="2"/>
  <c r="D76" i="2"/>
  <c r="M78" i="2" l="1"/>
  <c r="G78" i="2"/>
  <c r="D78" i="2"/>
  <c r="J78" i="2"/>
  <c r="F21" i="2" l="1"/>
  <c r="L21" i="2"/>
  <c r="I21" i="2"/>
  <c r="O21" i="2"/>
  <c r="E7" i="6"/>
  <c r="H7" i="6"/>
  <c r="K7" i="6"/>
  <c r="N7" i="6"/>
  <c r="Q7" i="6"/>
  <c r="E6" i="6"/>
  <c r="E4" i="6"/>
  <c r="H6" i="6"/>
  <c r="H4" i="6"/>
  <c r="I98" i="2"/>
  <c r="I96" i="2"/>
  <c r="G92" i="2"/>
  <c r="I91" i="2"/>
  <c r="I90" i="2"/>
  <c r="I89" i="2"/>
  <c r="I86" i="2"/>
  <c r="I85" i="2"/>
  <c r="I84" i="2"/>
  <c r="I74" i="2"/>
  <c r="G66" i="2"/>
  <c r="G70" i="2" s="1"/>
  <c r="I65" i="2"/>
  <c r="I64" i="2"/>
  <c r="G55" i="2"/>
  <c r="G53" i="2"/>
  <c r="F98" i="2"/>
  <c r="F96" i="2"/>
  <c r="D92" i="2"/>
  <c r="F91" i="2"/>
  <c r="F90" i="2"/>
  <c r="F89" i="2"/>
  <c r="D87" i="2"/>
  <c r="F86" i="2"/>
  <c r="F85" i="2"/>
  <c r="F84" i="2"/>
  <c r="F74" i="2"/>
  <c r="D66" i="2"/>
  <c r="D70" i="2" s="1"/>
  <c r="F65" i="2"/>
  <c r="F64" i="2"/>
  <c r="D55" i="2"/>
  <c r="D53" i="2"/>
  <c r="L98" i="2"/>
  <c r="L96" i="2"/>
  <c r="J92" i="2"/>
  <c r="L91" i="2"/>
  <c r="L90" i="2"/>
  <c r="L89" i="2"/>
  <c r="L86" i="2"/>
  <c r="L85" i="2"/>
  <c r="L84" i="2"/>
  <c r="L74" i="2"/>
  <c r="J66" i="2"/>
  <c r="J70" i="2" s="1"/>
  <c r="L65" i="2"/>
  <c r="L64" i="2"/>
  <c r="J55" i="2"/>
  <c r="J53" i="2"/>
  <c r="O98" i="2"/>
  <c r="O96" i="2"/>
  <c r="M92" i="2"/>
  <c r="O91" i="2"/>
  <c r="O90" i="2"/>
  <c r="O89" i="2"/>
  <c r="O86" i="2"/>
  <c r="O85" i="2"/>
  <c r="O84" i="2"/>
  <c r="O74" i="2"/>
  <c r="M66" i="2"/>
  <c r="M70" i="2" s="1"/>
  <c r="O65" i="2"/>
  <c r="O64" i="2"/>
  <c r="M55" i="2"/>
  <c r="M53" i="2"/>
  <c r="P92" i="2"/>
  <c r="P66" i="2"/>
  <c r="P70" i="2" s="1"/>
  <c r="K6" i="6"/>
  <c r="K4" i="6"/>
  <c r="N6" i="6"/>
  <c r="N4" i="6"/>
  <c r="Q6" i="6"/>
  <c r="Q4" i="6"/>
  <c r="P55" i="2"/>
  <c r="P53" i="2"/>
  <c r="L16" i="2" l="1"/>
  <c r="O76" i="2"/>
  <c r="K20" i="6"/>
  <c r="F72" i="2"/>
  <c r="E10" i="6"/>
  <c r="E20" i="6"/>
  <c r="I16" i="2"/>
  <c r="K10" i="6"/>
  <c r="F76" i="2"/>
  <c r="J94" i="2"/>
  <c r="I66" i="2"/>
  <c r="F87" i="2"/>
  <c r="F62" i="2"/>
  <c r="H20" i="6"/>
  <c r="I87" i="2"/>
  <c r="D94" i="2"/>
  <c r="L87" i="2"/>
  <c r="O92" i="2"/>
  <c r="O16" i="2"/>
  <c r="O62" i="2"/>
  <c r="N11" i="6"/>
  <c r="L72" i="2"/>
  <c r="L60" i="2"/>
  <c r="H10" i="6"/>
  <c r="F66" i="2"/>
  <c r="I72" i="2"/>
  <c r="N16" i="2"/>
  <c r="I60" i="2"/>
  <c r="O72" i="2"/>
  <c r="O58" i="2"/>
  <c r="I58" i="2"/>
  <c r="F58" i="2"/>
  <c r="I62" i="2"/>
  <c r="K11" i="6"/>
  <c r="L62" i="2"/>
  <c r="F92" i="2"/>
  <c r="N10" i="6"/>
  <c r="J14" i="2"/>
  <c r="K14" i="2" s="1"/>
  <c r="K23" i="6" s="1"/>
  <c r="L58" i="2"/>
  <c r="Q10" i="6"/>
  <c r="Q20" i="6"/>
  <c r="O87" i="2"/>
  <c r="P94" i="2"/>
  <c r="Q11" i="6"/>
  <c r="D14" i="2"/>
  <c r="F10" i="2"/>
  <c r="G14" i="2"/>
  <c r="O66" i="2"/>
  <c r="L66" i="2"/>
  <c r="O10" i="2"/>
  <c r="P14" i="2"/>
  <c r="Q12" i="2"/>
  <c r="Q16" i="2"/>
  <c r="L12" i="2"/>
  <c r="N12" i="2"/>
  <c r="O12" i="2"/>
  <c r="H12" i="2"/>
  <c r="H11" i="6"/>
  <c r="I76" i="2"/>
  <c r="E12" i="2"/>
  <c r="L76" i="2"/>
  <c r="E16" i="2"/>
  <c r="H16" i="2"/>
  <c r="F16" i="2"/>
  <c r="E11" i="6"/>
  <c r="O60" i="2"/>
  <c r="K16" i="2"/>
  <c r="I10" i="2"/>
  <c r="I92" i="2"/>
  <c r="G94" i="2"/>
  <c r="F12" i="2"/>
  <c r="F60" i="2"/>
  <c r="K12" i="2"/>
  <c r="I12" i="2"/>
  <c r="M14" i="2"/>
  <c r="L10" i="2"/>
  <c r="M94" i="2"/>
  <c r="L92" i="2"/>
  <c r="N20" i="6"/>
  <c r="H12" i="6" l="1"/>
  <c r="Q12" i="6"/>
  <c r="P80" i="2"/>
  <c r="J18" i="2"/>
  <c r="J24" i="2" s="1"/>
  <c r="J30" i="2" s="1"/>
  <c r="J35" i="2" s="1"/>
  <c r="K12" i="6"/>
  <c r="I70" i="2"/>
  <c r="E12" i="6"/>
  <c r="F94" i="2"/>
  <c r="I94" i="2"/>
  <c r="G80" i="2"/>
  <c r="F78" i="2"/>
  <c r="L78" i="2"/>
  <c r="M80" i="2"/>
  <c r="E14" i="2"/>
  <c r="E23" i="6" s="1"/>
  <c r="D18" i="2"/>
  <c r="D24" i="2" s="1"/>
  <c r="D30" i="2" s="1"/>
  <c r="D35" i="2" s="1"/>
  <c r="N14" i="2"/>
  <c r="N23" i="6" s="1"/>
  <c r="M18" i="2"/>
  <c r="M24" i="2" s="1"/>
  <c r="M30" i="2" s="1"/>
  <c r="I78" i="2"/>
  <c r="J80" i="2"/>
  <c r="D80" i="2"/>
  <c r="L94" i="2"/>
  <c r="N12" i="6"/>
  <c r="L70" i="2"/>
  <c r="O70" i="2"/>
  <c r="F70" i="2"/>
  <c r="O78" i="2"/>
  <c r="Q14" i="2"/>
  <c r="Q23" i="6" s="1"/>
  <c r="P18" i="2"/>
  <c r="P24" i="2" s="1"/>
  <c r="P30" i="2" s="1"/>
  <c r="P35" i="2" s="1"/>
  <c r="H14" i="2"/>
  <c r="H23" i="6" s="1"/>
  <c r="G18" i="2"/>
  <c r="G24" i="2" s="1"/>
  <c r="G30" i="2" s="1"/>
  <c r="G35" i="2" s="1"/>
  <c r="O94" i="2"/>
  <c r="N30" i="2" l="1"/>
  <c r="M35" i="2"/>
  <c r="O24" i="2"/>
  <c r="Q24" i="2"/>
  <c r="N24" i="2"/>
  <c r="H24" i="2"/>
  <c r="F24" i="2"/>
  <c r="E24" i="2"/>
  <c r="K18" i="2"/>
  <c r="K24" i="6" s="1"/>
  <c r="O80" i="2"/>
  <c r="E18" i="2"/>
  <c r="E24" i="6" s="1"/>
  <c r="I18" i="2"/>
  <c r="F80" i="2"/>
  <c r="L18" i="2"/>
  <c r="N18" i="2"/>
  <c r="N24" i="6" s="1"/>
  <c r="L80" i="2"/>
  <c r="Q18" i="2"/>
  <c r="Q24" i="6" s="1"/>
  <c r="O18" i="2"/>
  <c r="I80" i="2"/>
  <c r="H18" i="2"/>
  <c r="H24" i="6" s="1"/>
  <c r="F18" i="2"/>
  <c r="D42" i="2" l="1"/>
  <c r="D44" i="2" s="1"/>
  <c r="Q30" i="2"/>
  <c r="O30" i="2"/>
  <c r="I24" i="2"/>
  <c r="K24" i="2"/>
  <c r="H30" i="2"/>
  <c r="F30" i="2"/>
  <c r="L24" i="2"/>
  <c r="E30" i="2"/>
  <c r="G42" i="2" l="1"/>
  <c r="G44" i="2" s="1"/>
  <c r="M42" i="2"/>
  <c r="M44" i="2" s="1"/>
  <c r="Q26" i="6"/>
  <c r="P42" i="2"/>
  <c r="P44" i="2" s="1"/>
  <c r="D46" i="2"/>
  <c r="L30" i="2"/>
  <c r="Q35" i="2"/>
  <c r="H35" i="2"/>
  <c r="H26" i="6"/>
  <c r="I30" i="2"/>
  <c r="K30" i="2"/>
  <c r="N35" i="2"/>
  <c r="N26" i="6"/>
  <c r="E35" i="2"/>
  <c r="E26" i="6"/>
  <c r="G46" i="2" l="1"/>
  <c r="N42" i="2"/>
  <c r="M46" i="2"/>
  <c r="D100" i="2"/>
  <c r="D99" i="2" s="1"/>
  <c r="J42" i="2"/>
  <c r="J44" i="2" s="1"/>
  <c r="E42" i="2"/>
  <c r="H42" i="2"/>
  <c r="K26" i="6"/>
  <c r="K35" i="2"/>
  <c r="P46" i="2"/>
  <c r="Q42" i="2"/>
  <c r="E27" i="6"/>
  <c r="E46" i="2"/>
  <c r="H46" i="2" l="1"/>
  <c r="H27" i="6"/>
  <c r="G100" i="2"/>
  <c r="N27" i="6"/>
  <c r="M100" i="2"/>
  <c r="M99" i="2" s="1"/>
  <c r="N46" i="2"/>
  <c r="P100" i="2"/>
  <c r="Q27" i="6"/>
  <c r="Q46" i="2"/>
  <c r="J46" i="2"/>
  <c r="K42" i="2"/>
  <c r="P99" i="2" l="1"/>
  <c r="G99" i="2"/>
  <c r="G101" i="2" s="1"/>
  <c r="F100" i="2"/>
  <c r="D101" i="2"/>
  <c r="O100" i="2"/>
  <c r="J100" i="2"/>
  <c r="J99" i="2" s="1"/>
  <c r="K46" i="2"/>
  <c r="K27" i="6"/>
  <c r="H17" i="6" l="1"/>
  <c r="G103" i="2"/>
  <c r="H15" i="6" s="1"/>
  <c r="H19" i="6"/>
  <c r="H18" i="6"/>
  <c r="H25" i="6"/>
  <c r="F101" i="2"/>
  <c r="D103" i="2"/>
  <c r="E19" i="6"/>
  <c r="E18" i="6"/>
  <c r="E25" i="6"/>
  <c r="E17" i="6"/>
  <c r="M101" i="2"/>
  <c r="P101" i="2"/>
  <c r="I100" i="2"/>
  <c r="L100" i="2"/>
  <c r="Q17" i="6" l="1"/>
  <c r="H16" i="6"/>
  <c r="G105" i="2"/>
  <c r="E15" i="6"/>
  <c r="F103" i="2"/>
  <c r="E16" i="6"/>
  <c r="D105" i="2"/>
  <c r="N17" i="6"/>
  <c r="J101" i="2"/>
  <c r="L101" i="2" s="1"/>
  <c r="M103" i="2"/>
  <c r="N15" i="6" s="1"/>
  <c r="N18" i="6"/>
  <c r="N25" i="6"/>
  <c r="N19" i="6"/>
  <c r="O101" i="2"/>
  <c r="Q25" i="6"/>
  <c r="P103" i="2"/>
  <c r="Q18" i="6"/>
  <c r="Q19" i="6"/>
  <c r="K17" i="6" l="1"/>
  <c r="K18" i="6"/>
  <c r="J103" i="2"/>
  <c r="K15" i="6" s="1"/>
  <c r="I101" i="2"/>
  <c r="K25" i="6"/>
  <c r="K19" i="6"/>
  <c r="N16" i="6"/>
  <c r="M105" i="2"/>
  <c r="Q16" i="6"/>
  <c r="P105" i="2"/>
  <c r="Q15" i="6"/>
  <c r="O103" i="2"/>
  <c r="L103" i="2" l="1"/>
  <c r="J105" i="2"/>
  <c r="I103" i="2"/>
  <c r="K16" i="6"/>
</calcChain>
</file>

<file path=xl/sharedStrings.xml><?xml version="1.0" encoding="utf-8"?>
<sst xmlns="http://schemas.openxmlformats.org/spreadsheetml/2006/main" count="143" uniqueCount="95">
  <si>
    <t>Liquidität</t>
  </si>
  <si>
    <t>%</t>
  </si>
  <si>
    <t>Angefangene Arbeiten</t>
  </si>
  <si>
    <t>Struktur</t>
  </si>
  <si>
    <t>Veränderung</t>
  </si>
  <si>
    <t>Konto</t>
  </si>
  <si>
    <t>Umlaufvermögen</t>
  </si>
  <si>
    <t>Total Aktiven</t>
  </si>
  <si>
    <t>Jahr</t>
  </si>
  <si>
    <t>Kapitalstruktur</t>
  </si>
  <si>
    <t>Rentabilitäten (brutto)</t>
  </si>
  <si>
    <t>Summe Flüssige Mittel</t>
  </si>
  <si>
    <t>Summe Mobile Sachanlagen</t>
  </si>
  <si>
    <t>Summe Kurzfristiges Fremdkapital</t>
  </si>
  <si>
    <t>Summe Langfristiges Fremdkapital</t>
  </si>
  <si>
    <t>Summe Fremdkapital</t>
  </si>
  <si>
    <t>Summe Eigenkapital</t>
  </si>
  <si>
    <t>Nettoumsatz</t>
  </si>
  <si>
    <t>12  Monate</t>
  </si>
  <si>
    <t>IST
FIBU</t>
  </si>
  <si>
    <t>./. Personalaufwand Total (inkl. Versicherung)</t>
  </si>
  <si>
    <t xml:space="preserve"> = Bruttogewinn 1</t>
  </si>
  <si>
    <t xml:space="preserve"> = Bruttogewinn 2</t>
  </si>
  <si>
    <t>Kontrolle</t>
  </si>
  <si>
    <t>Total Passiven</t>
  </si>
  <si>
    <t>FIBU per</t>
  </si>
  <si>
    <r>
      <t>FK-Quote</t>
    </r>
    <r>
      <rPr>
        <sz val="8"/>
        <rFont val="Arial"/>
        <family val="2"/>
      </rPr>
      <t xml:space="preserve">
= Fremdkapital / Gesamtkapital x 100</t>
    </r>
  </si>
  <si>
    <r>
      <t>EK-Quote</t>
    </r>
    <r>
      <rPr>
        <sz val="8"/>
        <rFont val="Arial"/>
        <family val="2"/>
      </rPr>
      <t xml:space="preserve">
= Eigenkapital / Gesamtkapital x 100</t>
    </r>
  </si>
  <si>
    <t>Summe Forderungen aus Lieferungen</t>
  </si>
  <si>
    <t>Summe andere kurzfr. Forderungen</t>
  </si>
  <si>
    <t>Summe Immobile Sachanlagen</t>
  </si>
  <si>
    <t>Total Anlagevermögen</t>
  </si>
  <si>
    <t>Transitorische Passiven</t>
  </si>
  <si>
    <t>Bilanzgewinn</t>
  </si>
  <si>
    <r>
      <t xml:space="preserve">Jahresgewinn (inkl. </t>
    </r>
    <r>
      <rPr>
        <b/>
        <sz val="11"/>
        <rFont val="Arial"/>
        <family val="2"/>
      </rPr>
      <t>Rundungsdifferenz)</t>
    </r>
  </si>
  <si>
    <t>Transitorische Aktiven</t>
  </si>
  <si>
    <t>Änderung</t>
  </si>
  <si>
    <t>Erfa</t>
  </si>
  <si>
    <t>per 2010-2012</t>
  </si>
  <si>
    <t>31.12.</t>
  </si>
  <si>
    <t>IST</t>
  </si>
  <si>
    <t>Ausserbetrieblicher Erfolg</t>
  </si>
  <si>
    <r>
      <t xml:space="preserve">Anlagedeckungsgrad 1 (Goldene BL-Regel i.e.S.)
</t>
    </r>
    <r>
      <rPr>
        <sz val="8"/>
        <rFont val="Arial"/>
        <family val="2"/>
      </rPr>
      <t>= Eigenkapital / Anlagevermögen x 100</t>
    </r>
  </si>
  <si>
    <t>Mietertrag Wohnung</t>
  </si>
  <si>
    <t>Hypothekarkosten Wohnung</t>
  </si>
  <si>
    <t>Abschreibung immobile Sachanlage Betrieb</t>
  </si>
  <si>
    <t>Abschreibung immobile Sachanlage Wohnung</t>
  </si>
  <si>
    <t>Hypothekarkosten Immobilie Betrieb</t>
  </si>
  <si>
    <t>Eigenmiete Immobilie Betrieb</t>
  </si>
  <si>
    <t>./. Materialaufwand</t>
  </si>
  <si>
    <t>EBIT (vor Zinsen und Steuern)</t>
  </si>
  <si>
    <t>EBT (Betrieb)</t>
  </si>
  <si>
    <t>EBT (Gesamtunternehmen)</t>
  </si>
  <si>
    <t>Jahresgewinn</t>
  </si>
  <si>
    <t>Mietaufwand Immobilie Betrieb</t>
  </si>
  <si>
    <t>Sonstiger Betriebsaufwand</t>
  </si>
  <si>
    <t>Total Betriebsaufwand</t>
  </si>
  <si>
    <t>t 0</t>
  </si>
  <si>
    <t>t -1</t>
  </si>
  <si>
    <t>t -2</t>
  </si>
  <si>
    <t>t -3</t>
  </si>
  <si>
    <t>t -4</t>
  </si>
  <si>
    <t>Erfolgsrechnung "Handwerk Muster AG"</t>
  </si>
  <si>
    <t>Bilanz "Handwerk Muster AG"</t>
  </si>
  <si>
    <t>Vorräte</t>
  </si>
  <si>
    <t>Immobilie Betrieb</t>
  </si>
  <si>
    <t>Immobilie Wohnung</t>
  </si>
  <si>
    <t>Kreditoren</t>
  </si>
  <si>
    <t>Kontokorrent Gesellschafter</t>
  </si>
  <si>
    <t>Hypothek Immobilie Betrieb</t>
  </si>
  <si>
    <t>Hypothek Immobilie Wohnung</t>
  </si>
  <si>
    <t>Aktienkapital (= Nominalkapital)</t>
  </si>
  <si>
    <t>Freie Reserven</t>
  </si>
  <si>
    <t>Gesetzliche Gewinnreserven</t>
  </si>
  <si>
    <t>Rechnung</t>
  </si>
  <si>
    <r>
      <t>Gewinn- und Kapitalsteuern</t>
    </r>
    <r>
      <rPr>
        <sz val="11"/>
        <color rgb="FFFF0000"/>
        <rFont val="Arial"/>
        <family val="2"/>
      </rPr>
      <t xml:space="preserve"> (Annahme: 18%)</t>
    </r>
  </si>
  <si>
    <t>FiBu per</t>
  </si>
  <si>
    <t>EBITDA (vor Finanzerfolg/Abschreibungen/Steuern)</t>
  </si>
  <si>
    <t xml:space="preserve"> ./. Finanz-Aufwand (z.B. Bankspesen/Zinsen exkl. Hypoth.)</t>
  </si>
  <si>
    <t>Garantierückstellungen</t>
  </si>
  <si>
    <t>Abschreibungen auf mobile Sachanlagen (Summe)</t>
  </si>
  <si>
    <t xml:space="preserve"> +  Finanz-Ertrag (z.B. Zinsen)</t>
  </si>
  <si>
    <t>Summe Vorräte und angef. Arbeiten</t>
  </si>
  <si>
    <t>Finanzwirtschaftliche Sicht</t>
  </si>
  <si>
    <r>
      <t xml:space="preserve">Liquiditätsgrad 2
</t>
    </r>
    <r>
      <rPr>
        <sz val="8"/>
        <rFont val="Arial"/>
        <family val="2"/>
      </rPr>
      <t>= (Flüssige Mittel + Forderungen) / Kfr. FK x 100</t>
    </r>
  </si>
  <si>
    <r>
      <t xml:space="preserve">Liquiditätsgrad 1
</t>
    </r>
    <r>
      <rPr>
        <sz val="8"/>
        <rFont val="Arial"/>
        <family val="2"/>
      </rPr>
      <t>= Flüssige Mittel / Kfr. FK x 100</t>
    </r>
  </si>
  <si>
    <r>
      <t xml:space="preserve">Liquiditätsgrad 3
</t>
    </r>
    <r>
      <rPr>
        <sz val="8"/>
        <rFont val="Arial"/>
        <family val="2"/>
      </rPr>
      <t>= UV / Kfr. FK x 100</t>
    </r>
  </si>
  <si>
    <r>
      <t xml:space="preserve">Selbstfinanzierungsgrad in %
</t>
    </r>
    <r>
      <rPr>
        <sz val="8"/>
        <rFont val="Arial"/>
        <family val="2"/>
      </rPr>
      <t>= (Reserven + Gewinnvortrag) / EK x 100</t>
    </r>
  </si>
  <si>
    <r>
      <t xml:space="preserve">Anlagedeckungsgrad 2 (Goldene BL-Regel i.w.S.)
</t>
    </r>
    <r>
      <rPr>
        <sz val="8"/>
        <rFont val="Arial"/>
        <family val="2"/>
      </rPr>
      <t>= (Eigenkapitel + Lfr.FK) / Anlagevermögen x 100</t>
    </r>
  </si>
  <si>
    <t>Kfr. Fremdkapital / Lfr. Fremdkapital</t>
  </si>
  <si>
    <r>
      <t xml:space="preserve">Bruttogewinn 1 Marge
</t>
    </r>
    <r>
      <rPr>
        <sz val="8"/>
        <rFont val="Arial"/>
        <family val="2"/>
      </rPr>
      <t>= Bruttogewinn 1 / Nettoumsatz x 100</t>
    </r>
  </si>
  <si>
    <r>
      <t>Bruttogewinn 2 Marge</t>
    </r>
    <r>
      <rPr>
        <sz val="8"/>
        <rFont val="Arial"/>
        <family val="2"/>
      </rPr>
      <t xml:space="preserve">
= Bruttogewinn 2 / Nettoumsatz x 100</t>
    </r>
  </si>
  <si>
    <r>
      <t xml:space="preserve">Eigenkapital-Rendite (ROE)
= </t>
    </r>
    <r>
      <rPr>
        <sz val="8"/>
        <rFont val="Arial"/>
        <family val="2"/>
      </rPr>
      <t>Reingewinn  / EK x 100</t>
    </r>
  </si>
  <si>
    <r>
      <t xml:space="preserve">Gesamtkapital-Rendite (ROA) 
</t>
    </r>
    <r>
      <rPr>
        <sz val="8"/>
        <rFont val="Arial"/>
        <family val="2"/>
      </rPr>
      <t>= EBIT / Gesamtkapital x 100
BEMERKUNG: Vorliegend Cash-Flow Betrieb</t>
    </r>
  </si>
  <si>
    <r>
      <t>Umsatz-Rendite (ROS)
=</t>
    </r>
    <r>
      <rPr>
        <sz val="8"/>
        <rFont val="Arial"/>
        <family val="2"/>
      </rPr>
      <t xml:space="preserve"> (Reingewinn + FK-Zinsen) / Nettoumsatz x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</si>
</sst>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sz val="13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8"/>
      <color rgb="FFFF0000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210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49" fontId="4" fillId="2" borderId="0" xfId="0" applyNumberFormat="1" applyFont="1" applyFill="1" applyAlignment="1">
      <alignment horizontal="right"/>
    </xf>
    <xf numFmtId="0" fontId="15" fillId="0" borderId="0" xfId="0" applyFont="1"/>
    <xf numFmtId="49" fontId="15" fillId="2" borderId="0" xfId="0" applyNumberFormat="1" applyFont="1" applyFill="1"/>
    <xf numFmtId="0" fontId="15" fillId="2" borderId="0" xfId="0" applyFont="1" applyFill="1"/>
    <xf numFmtId="49" fontId="15" fillId="0" borderId="0" xfId="0" applyNumberFormat="1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/>
    <xf numFmtId="164" fontId="14" fillId="0" borderId="0" xfId="2" applyNumberFormat="1" applyFont="1" applyAlignment="1">
      <alignment horizontal="right"/>
    </xf>
    <xf numFmtId="164" fontId="13" fillId="0" borderId="0" xfId="2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49" fontId="2" fillId="0" borderId="0" xfId="0" applyNumberFormat="1" applyFont="1"/>
    <xf numFmtId="165" fontId="12" fillId="0" borderId="3" xfId="0" applyNumberFormat="1" applyFont="1" applyBorder="1" applyAlignment="1">
      <alignment horizontal="right"/>
    </xf>
    <xf numFmtId="165" fontId="12" fillId="0" borderId="5" xfId="0" applyNumberFormat="1" applyFont="1" applyBorder="1" applyAlignment="1">
      <alignment horizontal="right" wrapText="1"/>
    </xf>
    <xf numFmtId="2" fontId="12" fillId="0" borderId="4" xfId="0" applyNumberFormat="1" applyFont="1" applyBorder="1" applyAlignment="1">
      <alignment horizontal="right"/>
    </xf>
    <xf numFmtId="49" fontId="2" fillId="0" borderId="3" xfId="0" applyNumberFormat="1" applyFont="1" applyBorder="1"/>
    <xf numFmtId="49" fontId="2" fillId="0" borderId="4" xfId="0" applyNumberFormat="1" applyFont="1" applyBorder="1"/>
    <xf numFmtId="3" fontId="10" fillId="0" borderId="0" xfId="0" applyNumberFormat="1" applyFont="1"/>
    <xf numFmtId="49" fontId="15" fillId="2" borderId="0" xfId="0" applyNumberFormat="1" applyFont="1" applyFill="1" applyAlignment="1">
      <alignment horizontal="right"/>
    </xf>
    <xf numFmtId="0" fontId="1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right"/>
    </xf>
    <xf numFmtId="164" fontId="13" fillId="3" borderId="0" xfId="2" applyNumberFormat="1" applyFont="1" applyFill="1" applyAlignment="1">
      <alignment horizontal="right"/>
    </xf>
    <xf numFmtId="0" fontId="17" fillId="0" borderId="0" xfId="0" applyFont="1"/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right"/>
    </xf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right" textRotation="90"/>
    </xf>
    <xf numFmtId="0" fontId="18" fillId="0" borderId="0" xfId="0" applyFont="1" applyAlignment="1">
      <alignment horizontal="right"/>
    </xf>
    <xf numFmtId="0" fontId="8" fillId="4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164" fontId="8" fillId="0" borderId="0" xfId="2" applyNumberFormat="1" applyFont="1" applyAlignment="1">
      <alignment horizontal="right"/>
    </xf>
    <xf numFmtId="164" fontId="7" fillId="0" borderId="0" xfId="2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21" fillId="0" borderId="0" xfId="0" applyFont="1"/>
    <xf numFmtId="0" fontId="19" fillId="0" borderId="0" xfId="0" applyFont="1"/>
    <xf numFmtId="14" fontId="12" fillId="4" borderId="8" xfId="0" applyNumberFormat="1" applyFont="1" applyFill="1" applyBorder="1" applyAlignment="1">
      <alignment horizontal="right" wrapText="1"/>
    </xf>
    <xf numFmtId="0" fontId="12" fillId="4" borderId="9" xfId="0" applyFont="1" applyFill="1" applyBorder="1" applyAlignment="1">
      <alignment horizontal="right"/>
    </xf>
    <xf numFmtId="14" fontId="12" fillId="4" borderId="10" xfId="0" applyNumberFormat="1" applyFont="1" applyFill="1" applyBorder="1" applyAlignment="1">
      <alignment horizontal="right" wrapText="1"/>
    </xf>
    <xf numFmtId="0" fontId="12" fillId="4" borderId="11" xfId="0" applyFont="1" applyFill="1" applyBorder="1" applyAlignment="1">
      <alignment horizontal="right"/>
    </xf>
    <xf numFmtId="0" fontId="12" fillId="4" borderId="12" xfId="0" applyFont="1" applyFill="1" applyBorder="1" applyAlignment="1">
      <alignment horizontal="right" wrapText="1"/>
    </xf>
    <xf numFmtId="0" fontId="12" fillId="4" borderId="13" xfId="0" applyFont="1" applyFill="1" applyBorder="1" applyAlignment="1">
      <alignment horizontal="right" textRotation="90"/>
    </xf>
    <xf numFmtId="0" fontId="13" fillId="4" borderId="12" xfId="0" applyFont="1" applyFill="1" applyBorder="1" applyAlignment="1">
      <alignment horizontal="center"/>
    </xf>
    <xf numFmtId="0" fontId="13" fillId="0" borderId="13" xfId="0" applyFont="1" applyBorder="1" applyAlignment="1">
      <alignment horizontal="right"/>
    </xf>
    <xf numFmtId="3" fontId="14" fillId="4" borderId="12" xfId="0" applyNumberFormat="1" applyFont="1" applyFill="1" applyBorder="1" applyAlignment="1">
      <alignment horizontal="right"/>
    </xf>
    <xf numFmtId="164" fontId="14" fillId="0" borderId="13" xfId="2" applyNumberFormat="1" applyFont="1" applyBorder="1" applyAlignment="1">
      <alignment horizontal="right"/>
    </xf>
    <xf numFmtId="164" fontId="13" fillId="0" borderId="13" xfId="2" applyNumberFormat="1" applyFont="1" applyBorder="1" applyAlignment="1">
      <alignment horizontal="right"/>
    </xf>
    <xf numFmtId="3" fontId="14" fillId="4" borderId="12" xfId="0" applyNumberFormat="1" applyFont="1" applyFill="1" applyBorder="1"/>
    <xf numFmtId="3" fontId="13" fillId="4" borderId="12" xfId="0" applyNumberFormat="1" applyFont="1" applyFill="1" applyBorder="1"/>
    <xf numFmtId="0" fontId="13" fillId="4" borderId="12" xfId="0" applyFont="1" applyFill="1" applyBorder="1"/>
    <xf numFmtId="3" fontId="13" fillId="0" borderId="13" xfId="0" applyNumberFormat="1" applyFont="1" applyBorder="1" applyAlignment="1">
      <alignment horizontal="right"/>
    </xf>
    <xf numFmtId="3" fontId="13" fillId="0" borderId="12" xfId="0" applyNumberFormat="1" applyFont="1" applyBorder="1"/>
    <xf numFmtId="14" fontId="12" fillId="4" borderId="17" xfId="0" applyNumberFormat="1" applyFont="1" applyFill="1" applyBorder="1" applyAlignment="1">
      <alignment horizontal="right" wrapText="1"/>
    </xf>
    <xf numFmtId="0" fontId="12" fillId="4" borderId="16" xfId="0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1" fontId="12" fillId="4" borderId="10" xfId="0" applyNumberFormat="1" applyFont="1" applyFill="1" applyBorder="1" applyAlignment="1">
      <alignment horizontal="right" wrapText="1"/>
    </xf>
    <xf numFmtId="3" fontId="24" fillId="5" borderId="12" xfId="0" applyNumberFormat="1" applyFont="1" applyFill="1" applyBorder="1"/>
    <xf numFmtId="3" fontId="24" fillId="5" borderId="13" xfId="0" applyNumberFormat="1" applyFont="1" applyFill="1" applyBorder="1" applyAlignment="1">
      <alignment horizontal="right"/>
    </xf>
    <xf numFmtId="3" fontId="25" fillId="5" borderId="14" xfId="0" applyNumberFormat="1" applyFont="1" applyFill="1" applyBorder="1"/>
    <xf numFmtId="3" fontId="25" fillId="5" borderId="15" xfId="0" applyNumberFormat="1" applyFont="1" applyFill="1" applyBorder="1" applyAlignment="1">
      <alignment horizontal="right"/>
    </xf>
    <xf numFmtId="0" fontId="13" fillId="0" borderId="21" xfId="0" applyFont="1" applyBorder="1"/>
    <xf numFmtId="3" fontId="13" fillId="4" borderId="20" xfId="0" applyNumberFormat="1" applyFont="1" applyFill="1" applyBorder="1"/>
    <xf numFmtId="3" fontId="13" fillId="0" borderId="19" xfId="0" applyNumberFormat="1" applyFont="1" applyBorder="1" applyAlignment="1">
      <alignment horizontal="right"/>
    </xf>
    <xf numFmtId="164" fontId="13" fillId="3" borderId="21" xfId="2" applyNumberFormat="1" applyFont="1" applyFill="1" applyBorder="1" applyAlignment="1">
      <alignment horizontal="right"/>
    </xf>
    <xf numFmtId="0" fontId="24" fillId="5" borderId="0" xfId="0" applyFont="1" applyFill="1"/>
    <xf numFmtId="164" fontId="24" fillId="5" borderId="0" xfId="2" applyNumberFormat="1" applyFont="1" applyFill="1" applyAlignment="1">
      <alignment horizontal="right"/>
    </xf>
    <xf numFmtId="0" fontId="25" fillId="5" borderId="22" xfId="0" applyFont="1" applyFill="1" applyBorder="1"/>
    <xf numFmtId="164" fontId="25" fillId="5" borderId="22" xfId="2" applyNumberFormat="1" applyFont="1" applyFill="1" applyBorder="1" applyAlignment="1">
      <alignment horizontal="right"/>
    </xf>
    <xf numFmtId="49" fontId="15" fillId="2" borderId="11" xfId="0" applyNumberFormat="1" applyFont="1" applyFill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11" xfId="0" applyFont="1" applyBorder="1" applyAlignment="1">
      <alignment horizontal="right" wrapText="1"/>
    </xf>
    <xf numFmtId="0" fontId="2" fillId="0" borderId="11" xfId="0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0" fontId="12" fillId="4" borderId="8" xfId="0" applyFont="1" applyFill="1" applyBorder="1" applyAlignment="1">
      <alignment horizontal="left"/>
    </xf>
    <xf numFmtId="0" fontId="12" fillId="4" borderId="21" xfId="0" applyFont="1" applyFill="1" applyBorder="1" applyAlignment="1">
      <alignment horizontal="right"/>
    </xf>
    <xf numFmtId="0" fontId="12" fillId="4" borderId="10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right"/>
    </xf>
    <xf numFmtId="0" fontId="12" fillId="4" borderId="17" xfId="0" applyFont="1" applyFill="1" applyBorder="1" applyAlignment="1">
      <alignment horizontal="left"/>
    </xf>
    <xf numFmtId="0" fontId="12" fillId="4" borderId="22" xfId="0" applyFont="1" applyFill="1" applyBorder="1" applyAlignment="1">
      <alignment horizontal="right"/>
    </xf>
    <xf numFmtId="14" fontId="12" fillId="4" borderId="22" xfId="0" applyNumberFormat="1" applyFont="1" applyFill="1" applyBorder="1" applyAlignment="1">
      <alignment horizontal="right" wrapText="1"/>
    </xf>
    <xf numFmtId="2" fontId="12" fillId="0" borderId="5" xfId="0" applyNumberFormat="1" applyFont="1" applyBorder="1" applyAlignment="1">
      <alignment horizontal="right" wrapText="1"/>
    </xf>
    <xf numFmtId="2" fontId="12" fillId="0" borderId="3" xfId="0" applyNumberFormat="1" applyFont="1" applyBorder="1" applyAlignment="1">
      <alignment horizontal="right"/>
    </xf>
    <xf numFmtId="49" fontId="2" fillId="0" borderId="0" xfId="0" applyNumberFormat="1" applyFont="1" applyBorder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right" wrapText="1"/>
    </xf>
    <xf numFmtId="0" fontId="12" fillId="4" borderId="24" xfId="0" applyFont="1" applyFill="1" applyBorder="1" applyAlignment="1">
      <alignment horizontal="left"/>
    </xf>
    <xf numFmtId="0" fontId="12" fillId="4" borderId="18" xfId="0" applyFont="1" applyFill="1" applyBorder="1" applyAlignment="1">
      <alignment horizontal="left"/>
    </xf>
    <xf numFmtId="0" fontId="13" fillId="0" borderId="18" xfId="0" applyFont="1" applyBorder="1" applyAlignment="1">
      <alignment horizontal="center"/>
    </xf>
    <xf numFmtId="0" fontId="14" fillId="0" borderId="18" xfId="0" applyFont="1" applyBorder="1"/>
    <xf numFmtId="0" fontId="13" fillId="0" borderId="18" xfId="0" applyFont="1" applyBorder="1"/>
    <xf numFmtId="0" fontId="21" fillId="0" borderId="18" xfId="0" applyFont="1" applyBorder="1"/>
    <xf numFmtId="0" fontId="13" fillId="0" borderId="18" xfId="0" applyFont="1" applyBorder="1" applyAlignment="1">
      <alignment wrapText="1"/>
    </xf>
    <xf numFmtId="0" fontId="13" fillId="0" borderId="0" xfId="0" applyFont="1" applyBorder="1"/>
    <xf numFmtId="0" fontId="24" fillId="5" borderId="0" xfId="0" applyFont="1" applyFill="1" applyBorder="1"/>
    <xf numFmtId="0" fontId="4" fillId="0" borderId="0" xfId="0" applyFont="1" applyFill="1" applyBorder="1"/>
    <xf numFmtId="0" fontId="15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/>
    <xf numFmtId="9" fontId="2" fillId="0" borderId="0" xfId="0" applyNumberFormat="1" applyFont="1" applyFill="1" applyBorder="1"/>
    <xf numFmtId="0" fontId="9" fillId="0" borderId="0" xfId="0" applyFont="1" applyFill="1" applyBorder="1"/>
    <xf numFmtId="0" fontId="12" fillId="0" borderId="26" xfId="0" applyFont="1" applyBorder="1" applyAlignment="1">
      <alignment horizontal="left" wrapText="1"/>
    </xf>
    <xf numFmtId="0" fontId="12" fillId="0" borderId="0" xfId="0" applyFont="1" applyBorder="1" applyAlignment="1">
      <alignment horizontal="right"/>
    </xf>
    <xf numFmtId="165" fontId="12" fillId="0" borderId="11" xfId="0" applyNumberFormat="1" applyFont="1" applyBorder="1" applyAlignment="1">
      <alignment horizontal="right"/>
    </xf>
    <xf numFmtId="0" fontId="12" fillId="0" borderId="23" xfId="0" applyFont="1" applyBorder="1" applyAlignment="1">
      <alignment horizontal="left" wrapText="1"/>
    </xf>
    <xf numFmtId="0" fontId="12" fillId="0" borderId="2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165" fontId="12" fillId="0" borderId="30" xfId="0" applyNumberFormat="1" applyFont="1" applyBorder="1" applyAlignment="1">
      <alignment horizontal="right" wrapText="1"/>
    </xf>
    <xf numFmtId="165" fontId="12" fillId="0" borderId="31" xfId="0" applyNumberFormat="1" applyFont="1" applyBorder="1" applyAlignment="1">
      <alignment horizontal="right"/>
    </xf>
    <xf numFmtId="49" fontId="2" fillId="0" borderId="22" xfId="0" applyNumberFormat="1" applyFont="1" applyBorder="1"/>
    <xf numFmtId="165" fontId="12" fillId="0" borderId="16" xfId="0" applyNumberFormat="1" applyFont="1" applyBorder="1" applyAlignment="1">
      <alignment horizontal="right"/>
    </xf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8" fillId="7" borderId="6" xfId="0" applyFont="1" applyFill="1" applyBorder="1" applyAlignment="1">
      <alignment horizontal="right"/>
    </xf>
    <xf numFmtId="0" fontId="4" fillId="7" borderId="32" xfId="0" applyFont="1" applyFill="1" applyBorder="1"/>
    <xf numFmtId="0" fontId="4" fillId="7" borderId="33" xfId="0" applyFont="1" applyFill="1" applyBorder="1" applyAlignment="1">
      <alignment horizontal="right"/>
    </xf>
    <xf numFmtId="0" fontId="3" fillId="8" borderId="18" xfId="0" applyFont="1" applyFill="1" applyBorder="1"/>
    <xf numFmtId="0" fontId="3" fillId="8" borderId="0" xfId="0" applyFont="1" applyFill="1"/>
    <xf numFmtId="3" fontId="14" fillId="8" borderId="12" xfId="0" applyNumberFormat="1" applyFont="1" applyFill="1" applyBorder="1"/>
    <xf numFmtId="164" fontId="14" fillId="8" borderId="13" xfId="2" applyNumberFormat="1" applyFont="1" applyFill="1" applyBorder="1" applyAlignment="1">
      <alignment horizontal="right"/>
    </xf>
    <xf numFmtId="164" fontId="8" fillId="8" borderId="0" xfId="2" applyNumberFormat="1" applyFont="1" applyFill="1" applyAlignment="1">
      <alignment horizontal="right"/>
    </xf>
    <xf numFmtId="164" fontId="14" fillId="8" borderId="0" xfId="2" applyNumberFormat="1" applyFont="1" applyFill="1" applyAlignment="1">
      <alignment horizontal="right"/>
    </xf>
    <xf numFmtId="0" fontId="3" fillId="8" borderId="18" xfId="0" applyFont="1" applyFill="1" applyBorder="1" applyAlignment="1">
      <alignment wrapText="1"/>
    </xf>
    <xf numFmtId="0" fontId="22" fillId="8" borderId="18" xfId="0" applyFont="1" applyFill="1" applyBorder="1" applyAlignment="1">
      <alignment wrapText="1"/>
    </xf>
    <xf numFmtId="0" fontId="3" fillId="8" borderId="0" xfId="0" applyFont="1" applyFill="1" applyAlignment="1">
      <alignment wrapText="1"/>
    </xf>
    <xf numFmtId="0" fontId="22" fillId="8" borderId="25" xfId="0" applyFont="1" applyFill="1" applyBorder="1" applyAlignment="1">
      <alignment wrapText="1"/>
    </xf>
    <xf numFmtId="3" fontId="14" fillId="8" borderId="14" xfId="0" applyNumberFormat="1" applyFont="1" applyFill="1" applyBorder="1"/>
    <xf numFmtId="164" fontId="14" fillId="8" borderId="15" xfId="2" applyNumberFormat="1" applyFont="1" applyFill="1" applyBorder="1" applyAlignment="1">
      <alignment horizontal="right"/>
    </xf>
    <xf numFmtId="3" fontId="3" fillId="8" borderId="0" xfId="0" applyNumberFormat="1" applyFont="1" applyFill="1" applyBorder="1"/>
    <xf numFmtId="3" fontId="3" fillId="8" borderId="11" xfId="0" applyNumberFormat="1" applyFont="1" applyFill="1" applyBorder="1"/>
    <xf numFmtId="3" fontId="3" fillId="8" borderId="12" xfId="0" applyNumberFormat="1" applyFont="1" applyFill="1" applyBorder="1"/>
    <xf numFmtId="164" fontId="3" fillId="8" borderId="13" xfId="2" applyNumberFormat="1" applyFont="1" applyFill="1" applyBorder="1" applyAlignment="1">
      <alignment horizontal="right"/>
    </xf>
    <xf numFmtId="0" fontId="14" fillId="8" borderId="0" xfId="0" applyFont="1" applyFill="1" applyBorder="1"/>
    <xf numFmtId="0" fontId="14" fillId="8" borderId="0" xfId="0" applyFont="1" applyFill="1"/>
    <xf numFmtId="3" fontId="14" fillId="8" borderId="13" xfId="0" applyNumberFormat="1" applyFont="1" applyFill="1" applyBorder="1" applyAlignment="1">
      <alignment horizontal="right"/>
    </xf>
    <xf numFmtId="0" fontId="14" fillId="9" borderId="0" xfId="0" applyFont="1" applyFill="1" applyBorder="1"/>
    <xf numFmtId="0" fontId="14" fillId="9" borderId="0" xfId="0" applyFont="1" applyFill="1"/>
    <xf numFmtId="3" fontId="3" fillId="9" borderId="12" xfId="0" applyNumberFormat="1" applyFont="1" applyFill="1" applyBorder="1"/>
    <xf numFmtId="3" fontId="14" fillId="9" borderId="13" xfId="0" applyNumberFormat="1" applyFont="1" applyFill="1" applyBorder="1" applyAlignment="1">
      <alignment horizontal="right"/>
    </xf>
    <xf numFmtId="164" fontId="14" fillId="9" borderId="0" xfId="2" applyNumberFormat="1" applyFont="1" applyFill="1" applyAlignment="1">
      <alignment horizontal="right"/>
    </xf>
    <xf numFmtId="0" fontId="24" fillId="10" borderId="0" xfId="0" applyFont="1" applyFill="1" applyBorder="1"/>
    <xf numFmtId="0" fontId="24" fillId="10" borderId="0" xfId="0" applyFont="1" applyFill="1"/>
    <xf numFmtId="3" fontId="24" fillId="10" borderId="12" xfId="0" applyNumberFormat="1" applyFont="1" applyFill="1" applyBorder="1"/>
    <xf numFmtId="3" fontId="24" fillId="10" borderId="13" xfId="0" applyNumberFormat="1" applyFont="1" applyFill="1" applyBorder="1" applyAlignment="1">
      <alignment horizontal="right"/>
    </xf>
    <xf numFmtId="164" fontId="24" fillId="10" borderId="0" xfId="2" applyNumberFormat="1" applyFont="1" applyFill="1" applyAlignment="1">
      <alignment horizontal="right"/>
    </xf>
    <xf numFmtId="49" fontId="26" fillId="11" borderId="1" xfId="0" applyNumberFormat="1" applyFont="1" applyFill="1" applyBorder="1"/>
    <xf numFmtId="49" fontId="26" fillId="11" borderId="2" xfId="0" applyNumberFormat="1" applyFont="1" applyFill="1" applyBorder="1" applyAlignment="1">
      <alignment horizontal="right"/>
    </xf>
    <xf numFmtId="49" fontId="27" fillId="11" borderId="2" xfId="0" applyNumberFormat="1" applyFont="1" applyFill="1" applyBorder="1"/>
    <xf numFmtId="0" fontId="12" fillId="12" borderId="9" xfId="0" applyFont="1" applyFill="1" applyBorder="1" applyAlignment="1">
      <alignment horizontal="right"/>
    </xf>
    <xf numFmtId="0" fontId="12" fillId="12" borderId="7" xfId="0" applyFont="1" applyFill="1" applyBorder="1" applyAlignment="1">
      <alignment horizontal="left"/>
    </xf>
    <xf numFmtId="165" fontId="12" fillId="12" borderId="7" xfId="0" applyNumberFormat="1" applyFont="1" applyFill="1" applyBorder="1" applyAlignment="1">
      <alignment horizontal="right"/>
    </xf>
    <xf numFmtId="14" fontId="12" fillId="4" borderId="34" xfId="0" applyNumberFormat="1" applyFont="1" applyFill="1" applyBorder="1" applyAlignment="1">
      <alignment horizontal="right" wrapText="1"/>
    </xf>
    <xf numFmtId="14" fontId="12" fillId="4" borderId="36" xfId="0" applyNumberFormat="1" applyFont="1" applyFill="1" applyBorder="1" applyAlignment="1">
      <alignment horizontal="right" wrapText="1"/>
    </xf>
    <xf numFmtId="1" fontId="12" fillId="4" borderId="36" xfId="0" applyNumberFormat="1" applyFont="1" applyFill="1" applyBorder="1" applyAlignment="1">
      <alignment horizontal="right" wrapText="1"/>
    </xf>
    <xf numFmtId="14" fontId="12" fillId="4" borderId="35" xfId="0" applyNumberFormat="1" applyFont="1" applyFill="1" applyBorder="1" applyAlignment="1">
      <alignment horizontal="right" wrapText="1"/>
    </xf>
    <xf numFmtId="14" fontId="12" fillId="4" borderId="16" xfId="0" applyNumberFormat="1" applyFont="1" applyFill="1" applyBorder="1" applyAlignment="1">
      <alignment horizontal="right" wrapText="1"/>
    </xf>
    <xf numFmtId="165" fontId="12" fillId="0" borderId="38" xfId="0" applyNumberFormat="1" applyFont="1" applyBorder="1" applyAlignment="1">
      <alignment horizontal="right" wrapText="1"/>
    </xf>
    <xf numFmtId="165" fontId="12" fillId="0" borderId="39" xfId="0" applyNumberFormat="1" applyFont="1" applyBorder="1" applyAlignment="1">
      <alignment horizontal="right" wrapText="1"/>
    </xf>
    <xf numFmtId="0" fontId="12" fillId="0" borderId="23" xfId="0" applyFont="1" applyBorder="1" applyAlignment="1">
      <alignment horizontal="left"/>
    </xf>
    <xf numFmtId="2" fontId="12" fillId="0" borderId="30" xfId="0" applyNumberFormat="1" applyFont="1" applyBorder="1" applyAlignment="1">
      <alignment horizontal="right" wrapText="1"/>
    </xf>
    <xf numFmtId="2" fontId="12" fillId="0" borderId="31" xfId="0" applyNumberFormat="1" applyFont="1" applyBorder="1" applyAlignment="1">
      <alignment horizontal="right"/>
    </xf>
    <xf numFmtId="2" fontId="12" fillId="0" borderId="39" xfId="0" applyNumberFormat="1" applyFont="1" applyBorder="1" applyAlignment="1">
      <alignment horizontal="right" wrapText="1"/>
    </xf>
    <xf numFmtId="2" fontId="12" fillId="0" borderId="38" xfId="0" applyNumberFormat="1" applyFont="1" applyBorder="1" applyAlignment="1">
      <alignment horizontal="right" wrapText="1"/>
    </xf>
    <xf numFmtId="0" fontId="12" fillId="0" borderId="22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49" fontId="2" fillId="0" borderId="31" xfId="0" applyNumberFormat="1" applyFont="1" applyBorder="1"/>
    <xf numFmtId="0" fontId="12" fillId="6" borderId="8" xfId="0" applyFont="1" applyFill="1" applyBorder="1" applyAlignment="1">
      <alignment horizontal="left"/>
    </xf>
    <xf numFmtId="0" fontId="12" fillId="6" borderId="21" xfId="0" applyFont="1" applyFill="1" applyBorder="1" applyAlignment="1">
      <alignment horizontal="right"/>
    </xf>
    <xf numFmtId="0" fontId="12" fillId="6" borderId="9" xfId="0" applyFont="1" applyFill="1" applyBorder="1" applyAlignment="1">
      <alignment horizontal="right"/>
    </xf>
    <xf numFmtId="14" fontId="12" fillId="6" borderId="28" xfId="0" applyNumberFormat="1" applyFont="1" applyFill="1" applyBorder="1" applyAlignment="1">
      <alignment horizontal="right" wrapText="1"/>
    </xf>
    <xf numFmtId="0" fontId="12" fillId="6" borderId="29" xfId="0" applyFont="1" applyFill="1" applyBorder="1" applyAlignment="1">
      <alignment horizontal="right"/>
    </xf>
    <xf numFmtId="0" fontId="12" fillId="6" borderId="21" xfId="0" applyFont="1" applyFill="1" applyBorder="1" applyAlignment="1">
      <alignment horizontal="left"/>
    </xf>
    <xf numFmtId="14" fontId="12" fillId="6" borderId="37" xfId="0" applyNumberFormat="1" applyFont="1" applyFill="1" applyBorder="1" applyAlignment="1">
      <alignment horizontal="right" wrapText="1"/>
    </xf>
    <xf numFmtId="0" fontId="12" fillId="6" borderId="28" xfId="0" applyFont="1" applyFill="1" applyBorder="1" applyAlignment="1">
      <alignment horizontal="left"/>
    </xf>
    <xf numFmtId="0" fontId="12" fillId="6" borderId="29" xfId="0" applyFont="1" applyFill="1" applyBorder="1" applyAlignment="1">
      <alignment horizontal="left"/>
    </xf>
    <xf numFmtId="0" fontId="12" fillId="6" borderId="37" xfId="0" applyFont="1" applyFill="1" applyBorder="1" applyAlignment="1">
      <alignment horizontal="left"/>
    </xf>
    <xf numFmtId="165" fontId="12" fillId="6" borderId="28" xfId="0" applyNumberFormat="1" applyFont="1" applyFill="1" applyBorder="1" applyAlignment="1">
      <alignment horizontal="right" wrapText="1"/>
    </xf>
    <xf numFmtId="165" fontId="12" fillId="6" borderId="29" xfId="0" applyNumberFormat="1" applyFont="1" applyFill="1" applyBorder="1" applyAlignment="1">
      <alignment horizontal="right"/>
    </xf>
    <xf numFmtId="165" fontId="12" fillId="6" borderId="21" xfId="0" applyNumberFormat="1" applyFont="1" applyFill="1" applyBorder="1" applyAlignment="1">
      <alignment horizontal="right"/>
    </xf>
    <xf numFmtId="165" fontId="12" fillId="6" borderId="37" xfId="0" applyNumberFormat="1" applyFont="1" applyFill="1" applyBorder="1" applyAlignment="1">
      <alignment horizontal="right" wrapText="1"/>
    </xf>
    <xf numFmtId="49" fontId="2" fillId="2" borderId="27" xfId="0" applyNumberFormat="1" applyFont="1" applyFill="1" applyBorder="1" applyAlignment="1">
      <alignment horizontal="center"/>
    </xf>
  </cellXfs>
  <cellStyles count="4">
    <cellStyle name="Komma 2" xfId="1" xr:uid="{00000000-0005-0000-0000-000000000000}"/>
    <cellStyle name="Prozent" xfId="2" builtinId="5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Q105"/>
  <sheetViews>
    <sheetView tabSelected="1" workbookViewId="0">
      <selection activeCell="B111" sqref="B111"/>
    </sheetView>
  </sheetViews>
  <sheetFormatPr baseColWidth="10" defaultColWidth="11.453125" defaultRowHeight="14" x14ac:dyDescent="0.3"/>
  <cols>
    <col min="1" max="1" width="5.81640625" style="126" customWidth="1"/>
    <col min="2" max="2" width="53.81640625" style="1" customWidth="1"/>
    <col min="3" max="3" width="1.81640625" style="1" hidden="1" customWidth="1"/>
    <col min="4" max="4" width="11.7265625" style="1" customWidth="1"/>
    <col min="5" max="5" width="8.453125" style="8" customWidth="1"/>
    <col min="6" max="6" width="10.453125" style="49" hidden="1" customWidth="1"/>
    <col min="7" max="7" width="11.7265625" style="1" bestFit="1" customWidth="1"/>
    <col min="8" max="8" width="9" style="8" customWidth="1"/>
    <col min="9" max="9" width="9.1796875" style="8" hidden="1" customWidth="1"/>
    <col min="10" max="10" width="11.7265625" style="1" bestFit="1" customWidth="1"/>
    <col min="11" max="11" width="8.453125" style="8" customWidth="1"/>
    <col min="12" max="12" width="9.453125" style="8" hidden="1" customWidth="1"/>
    <col min="13" max="13" width="11.7265625" style="1" bestFit="1" customWidth="1"/>
    <col min="14" max="14" width="8.453125" style="8" customWidth="1"/>
    <col min="15" max="15" width="9.7265625" style="8" hidden="1" customWidth="1"/>
    <col min="16" max="16" width="11.7265625" style="1" bestFit="1" customWidth="1"/>
    <col min="17" max="17" width="8.453125" style="8" customWidth="1"/>
    <col min="18" max="16384" width="11.453125" style="1"/>
  </cols>
  <sheetData>
    <row r="1" spans="1:17" ht="18.5" thickBot="1" x14ac:dyDescent="0.45">
      <c r="A1" s="115"/>
      <c r="B1" s="143" t="s">
        <v>62</v>
      </c>
      <c r="C1" s="140"/>
      <c r="D1" s="140"/>
      <c r="E1" s="141"/>
      <c r="F1" s="142"/>
      <c r="G1" s="140"/>
      <c r="H1" s="141"/>
      <c r="I1" s="141"/>
      <c r="J1" s="140"/>
      <c r="K1" s="141"/>
      <c r="L1" s="141"/>
      <c r="M1" s="140"/>
      <c r="N1" s="141"/>
      <c r="O1" s="141"/>
      <c r="P1" s="140"/>
      <c r="Q1" s="144"/>
    </row>
    <row r="2" spans="1:17" ht="20.25" hidden="1" customHeight="1" thickBot="1" x14ac:dyDescent="0.35">
      <c r="A2" s="116"/>
      <c r="B2" s="11"/>
      <c r="C2" s="11"/>
      <c r="D2" s="2"/>
      <c r="E2" s="7"/>
      <c r="G2" s="2"/>
      <c r="H2" s="7"/>
      <c r="I2" s="16"/>
      <c r="J2" s="2"/>
      <c r="K2" s="7"/>
      <c r="L2" s="16"/>
      <c r="M2" s="2"/>
      <c r="N2" s="7"/>
      <c r="O2" s="16"/>
      <c r="P2" s="2"/>
      <c r="Q2" s="7"/>
    </row>
    <row r="3" spans="1:17" ht="19.5" customHeight="1" x14ac:dyDescent="0.3">
      <c r="A3" s="117"/>
      <c r="B3" s="106" t="s">
        <v>74</v>
      </c>
      <c r="C3" s="45"/>
      <c r="D3" s="57" t="s">
        <v>25</v>
      </c>
      <c r="E3" s="58"/>
      <c r="F3" s="50"/>
      <c r="G3" s="57" t="s">
        <v>25</v>
      </c>
      <c r="H3" s="58"/>
      <c r="I3" s="46"/>
      <c r="J3" s="57" t="s">
        <v>25</v>
      </c>
      <c r="K3" s="58"/>
      <c r="L3" s="46"/>
      <c r="M3" s="57" t="s">
        <v>25</v>
      </c>
      <c r="N3" s="58"/>
      <c r="O3" s="46"/>
      <c r="P3" s="57" t="s">
        <v>25</v>
      </c>
      <c r="Q3" s="58"/>
    </row>
    <row r="4" spans="1:17" x14ac:dyDescent="0.3">
      <c r="A4" s="117"/>
      <c r="B4" s="107" t="s">
        <v>8</v>
      </c>
      <c r="C4" s="45"/>
      <c r="D4" s="59" t="s">
        <v>39</v>
      </c>
      <c r="E4" s="60"/>
      <c r="F4" s="50"/>
      <c r="G4" s="59" t="s">
        <v>39</v>
      </c>
      <c r="H4" s="60"/>
      <c r="I4" s="46"/>
      <c r="J4" s="59" t="s">
        <v>39</v>
      </c>
      <c r="K4" s="60"/>
      <c r="L4" s="46"/>
      <c r="M4" s="59" t="s">
        <v>39</v>
      </c>
      <c r="N4" s="60"/>
      <c r="O4" s="46"/>
      <c r="P4" s="59" t="s">
        <v>39</v>
      </c>
      <c r="Q4" s="60"/>
    </row>
    <row r="5" spans="1:17" x14ac:dyDescent="0.3">
      <c r="A5" s="118"/>
      <c r="B5" s="107"/>
      <c r="C5" s="45"/>
      <c r="D5" s="76" t="s">
        <v>61</v>
      </c>
      <c r="E5" s="60"/>
      <c r="F5" s="46"/>
      <c r="G5" s="76" t="s">
        <v>60</v>
      </c>
      <c r="H5" s="60"/>
      <c r="I5" s="46"/>
      <c r="J5" s="76" t="s">
        <v>59</v>
      </c>
      <c r="K5" s="60"/>
      <c r="L5" s="46"/>
      <c r="M5" s="76" t="s">
        <v>58</v>
      </c>
      <c r="N5" s="60"/>
      <c r="O5" s="46"/>
      <c r="P5" s="76" t="s">
        <v>57</v>
      </c>
      <c r="Q5" s="60"/>
    </row>
    <row r="6" spans="1:17" x14ac:dyDescent="0.3">
      <c r="A6" s="117"/>
      <c r="B6" s="107" t="s">
        <v>5</v>
      </c>
      <c r="C6" s="45"/>
      <c r="D6" s="59" t="s">
        <v>18</v>
      </c>
      <c r="E6" s="60"/>
      <c r="F6" s="50"/>
      <c r="G6" s="59" t="s">
        <v>18</v>
      </c>
      <c r="H6" s="60"/>
      <c r="I6" s="46"/>
      <c r="J6" s="59" t="s">
        <v>18</v>
      </c>
      <c r="K6" s="60"/>
      <c r="L6" s="46"/>
      <c r="M6" s="59" t="s">
        <v>18</v>
      </c>
      <c r="N6" s="60"/>
      <c r="O6" s="46"/>
      <c r="P6" s="59" t="s">
        <v>18</v>
      </c>
      <c r="Q6" s="60"/>
    </row>
    <row r="7" spans="1:17" s="56" customFormat="1" ht="44.25" customHeight="1" x14ac:dyDescent="0.25">
      <c r="A7" s="119"/>
      <c r="B7" s="107"/>
      <c r="C7" s="47"/>
      <c r="D7" s="61" t="s">
        <v>40</v>
      </c>
      <c r="E7" s="62" t="s">
        <v>3</v>
      </c>
      <c r="F7" s="48" t="s">
        <v>36</v>
      </c>
      <c r="G7" s="61" t="s">
        <v>40</v>
      </c>
      <c r="H7" s="62" t="s">
        <v>3</v>
      </c>
      <c r="I7" s="48" t="s">
        <v>36</v>
      </c>
      <c r="J7" s="61" t="s">
        <v>40</v>
      </c>
      <c r="K7" s="62" t="s">
        <v>3</v>
      </c>
      <c r="L7" s="48" t="s">
        <v>36</v>
      </c>
      <c r="M7" s="61" t="s">
        <v>40</v>
      </c>
      <c r="N7" s="62" t="s">
        <v>3</v>
      </c>
      <c r="O7" s="48" t="s">
        <v>36</v>
      </c>
      <c r="P7" s="61" t="s">
        <v>40</v>
      </c>
      <c r="Q7" s="62" t="s">
        <v>3</v>
      </c>
    </row>
    <row r="8" spans="1:17" s="3" customFormat="1" ht="15.5" hidden="1" x14ac:dyDescent="0.35">
      <c r="A8" s="120"/>
      <c r="B8" s="108"/>
      <c r="C8" s="18"/>
      <c r="D8" s="63"/>
      <c r="E8" s="64"/>
      <c r="F8" s="51"/>
      <c r="G8" s="63"/>
      <c r="H8" s="64"/>
      <c r="I8" s="19"/>
      <c r="J8" s="63"/>
      <c r="K8" s="64"/>
      <c r="L8" s="19"/>
      <c r="M8" s="63"/>
      <c r="N8" s="64"/>
      <c r="O8" s="19"/>
      <c r="P8" s="63"/>
      <c r="Q8" s="64"/>
    </row>
    <row r="9" spans="1:17" x14ac:dyDescent="0.3">
      <c r="A9" s="116"/>
      <c r="B9" s="109"/>
      <c r="C9" s="20"/>
      <c r="D9" s="65"/>
      <c r="E9" s="66" t="s">
        <v>1</v>
      </c>
      <c r="F9" s="52"/>
      <c r="G9" s="65"/>
      <c r="H9" s="66" t="s">
        <v>1</v>
      </c>
      <c r="I9" s="21"/>
      <c r="J9" s="65"/>
      <c r="K9" s="66" t="s">
        <v>1</v>
      </c>
      <c r="L9" s="21"/>
      <c r="M9" s="65"/>
      <c r="N9" s="66" t="s">
        <v>1</v>
      </c>
      <c r="O9" s="21"/>
      <c r="P9" s="65"/>
      <c r="Q9" s="66" t="s">
        <v>1</v>
      </c>
    </row>
    <row r="10" spans="1:17" s="11" customFormat="1" x14ac:dyDescent="0.3">
      <c r="A10" s="121"/>
      <c r="B10" s="109" t="s">
        <v>17</v>
      </c>
      <c r="C10" s="20"/>
      <c r="D10" s="68">
        <v>6000000</v>
      </c>
      <c r="E10" s="66">
        <v>1</v>
      </c>
      <c r="F10" s="52">
        <f>(G10-D10)/D10</f>
        <v>-3.3333333333333333E-2</v>
      </c>
      <c r="G10" s="68">
        <v>5800000</v>
      </c>
      <c r="H10" s="66">
        <v>1</v>
      </c>
      <c r="I10" s="21">
        <f>(J10-G10)/G10</f>
        <v>5.1724137931034482E-2</v>
      </c>
      <c r="J10" s="68">
        <v>6100000</v>
      </c>
      <c r="K10" s="66">
        <v>1</v>
      </c>
      <c r="L10" s="52">
        <f>(M10-J10)/J10</f>
        <v>6.5573770491803282E-2</v>
      </c>
      <c r="M10" s="68">
        <v>6500000</v>
      </c>
      <c r="N10" s="66">
        <v>1</v>
      </c>
      <c r="O10" s="52">
        <f>(P10-M10)/M10</f>
        <v>7.6923076923076927E-2</v>
      </c>
      <c r="P10" s="68">
        <v>7000000</v>
      </c>
      <c r="Q10" s="66">
        <v>1</v>
      </c>
    </row>
    <row r="11" spans="1:17" s="11" customFormat="1" x14ac:dyDescent="0.3">
      <c r="A11" s="121"/>
      <c r="B11" s="110"/>
      <c r="C11" s="17"/>
      <c r="D11" s="69"/>
      <c r="E11" s="67"/>
      <c r="F11" s="53"/>
      <c r="G11" s="69"/>
      <c r="H11" s="67"/>
      <c r="I11" s="22"/>
      <c r="J11" s="69"/>
      <c r="K11" s="67"/>
      <c r="L11" s="53"/>
      <c r="M11" s="69"/>
      <c r="N11" s="67"/>
      <c r="O11" s="53"/>
      <c r="P11" s="69"/>
      <c r="Q11" s="67"/>
    </row>
    <row r="12" spans="1:17" s="11" customFormat="1" x14ac:dyDescent="0.3">
      <c r="A12" s="121"/>
      <c r="B12" s="109" t="s">
        <v>49</v>
      </c>
      <c r="C12" s="20"/>
      <c r="D12" s="68">
        <v>4000000</v>
      </c>
      <c r="E12" s="66">
        <f>D12/D$10</f>
        <v>0.66666666666666663</v>
      </c>
      <c r="F12" s="52">
        <f>(G12-D12)/D12</f>
        <v>-2.5000000000000001E-2</v>
      </c>
      <c r="G12" s="68">
        <v>3900000</v>
      </c>
      <c r="H12" s="66">
        <f>G12/G$10</f>
        <v>0.67241379310344829</v>
      </c>
      <c r="I12" s="21">
        <f>(J12-G12)/G12</f>
        <v>2.564102564102564E-2</v>
      </c>
      <c r="J12" s="68">
        <v>4000000</v>
      </c>
      <c r="K12" s="66">
        <f>J12/J$10</f>
        <v>0.65573770491803274</v>
      </c>
      <c r="L12" s="52">
        <f>(M12-J12)/J12</f>
        <v>0.125</v>
      </c>
      <c r="M12" s="68">
        <v>4500000</v>
      </c>
      <c r="N12" s="66">
        <f>M12/M$10</f>
        <v>0.69230769230769229</v>
      </c>
      <c r="O12" s="52">
        <f>(P12-M12)/M12</f>
        <v>0.1111111111111111</v>
      </c>
      <c r="P12" s="68">
        <v>5000000</v>
      </c>
      <c r="Q12" s="66">
        <f>P12/P$10</f>
        <v>0.7142857142857143</v>
      </c>
    </row>
    <row r="13" spans="1:17" s="11" customFormat="1" x14ac:dyDescent="0.3">
      <c r="A13" s="121"/>
      <c r="B13" s="109"/>
      <c r="C13" s="20"/>
      <c r="D13" s="68"/>
      <c r="E13" s="66"/>
      <c r="F13" s="52"/>
      <c r="G13" s="68"/>
      <c r="H13" s="66"/>
      <c r="I13" s="21"/>
      <c r="J13" s="68"/>
      <c r="K13" s="66"/>
      <c r="L13" s="52"/>
      <c r="M13" s="68"/>
      <c r="N13" s="66"/>
      <c r="O13" s="52"/>
      <c r="P13" s="68"/>
      <c r="Q13" s="66"/>
    </row>
    <row r="14" spans="1:17" s="11" customFormat="1" x14ac:dyDescent="0.3">
      <c r="A14" s="122"/>
      <c r="B14" s="145" t="s">
        <v>21</v>
      </c>
      <c r="C14" s="146"/>
      <c r="D14" s="147">
        <f>D10-D12</f>
        <v>2000000</v>
      </c>
      <c r="E14" s="148">
        <f>D14/D$10</f>
        <v>0.33333333333333331</v>
      </c>
      <c r="F14" s="149"/>
      <c r="G14" s="147">
        <f>G10-G12</f>
        <v>1900000</v>
      </c>
      <c r="H14" s="148">
        <f>G14/G$10</f>
        <v>0.32758620689655171</v>
      </c>
      <c r="I14" s="150"/>
      <c r="J14" s="147">
        <f>J10-J12</f>
        <v>2100000</v>
      </c>
      <c r="K14" s="148">
        <f>J14/J$10</f>
        <v>0.34426229508196721</v>
      </c>
      <c r="L14" s="149"/>
      <c r="M14" s="147">
        <f>M10-M12</f>
        <v>2000000</v>
      </c>
      <c r="N14" s="148">
        <f>M14/M$10</f>
        <v>0.30769230769230771</v>
      </c>
      <c r="O14" s="149"/>
      <c r="P14" s="147">
        <f>P10-P12</f>
        <v>2000000</v>
      </c>
      <c r="Q14" s="148">
        <f>P14/P$10</f>
        <v>0.2857142857142857</v>
      </c>
    </row>
    <row r="15" spans="1:17" s="4" customFormat="1" x14ac:dyDescent="0.3">
      <c r="A15" s="123"/>
      <c r="B15" s="110"/>
      <c r="C15" s="17"/>
      <c r="D15" s="69"/>
      <c r="E15" s="67"/>
      <c r="F15" s="53"/>
      <c r="G15" s="69"/>
      <c r="H15" s="67"/>
      <c r="I15" s="22"/>
      <c r="J15" s="69"/>
      <c r="K15" s="67"/>
      <c r="L15" s="53"/>
      <c r="M15" s="69"/>
      <c r="N15" s="67"/>
      <c r="O15" s="53"/>
      <c r="P15" s="69"/>
      <c r="Q15" s="67"/>
    </row>
    <row r="16" spans="1:17" s="11" customFormat="1" x14ac:dyDescent="0.3">
      <c r="A16" s="123"/>
      <c r="B16" s="109" t="s">
        <v>20</v>
      </c>
      <c r="C16" s="20"/>
      <c r="D16" s="68">
        <v>1000000</v>
      </c>
      <c r="E16" s="66">
        <f>D16/D$10</f>
        <v>0.16666666666666666</v>
      </c>
      <c r="F16" s="52">
        <f>(G16-D16)/D16</f>
        <v>0.1</v>
      </c>
      <c r="G16" s="68">
        <v>1100000</v>
      </c>
      <c r="H16" s="66">
        <f>G16/G$10</f>
        <v>0.18965517241379309</v>
      </c>
      <c r="I16" s="21">
        <f>(J16-G16)/G16</f>
        <v>4.5454545454545456E-2</v>
      </c>
      <c r="J16" s="68">
        <v>1150000</v>
      </c>
      <c r="K16" s="66">
        <f>J16/J$10</f>
        <v>0.18852459016393441</v>
      </c>
      <c r="L16" s="52">
        <f>(M16-J16)/J16</f>
        <v>-4.3478260869565216E-2</v>
      </c>
      <c r="M16" s="68">
        <v>1100000</v>
      </c>
      <c r="N16" s="66">
        <f>M16/M$10</f>
        <v>0.16923076923076924</v>
      </c>
      <c r="O16" s="52">
        <f>(P16-M16)/M16</f>
        <v>9.0909090909090912E-2</v>
      </c>
      <c r="P16" s="68">
        <v>1200000</v>
      </c>
      <c r="Q16" s="66">
        <f>P16/P$10</f>
        <v>0.17142857142857143</v>
      </c>
    </row>
    <row r="17" spans="1:17" s="4" customFormat="1" x14ac:dyDescent="0.3">
      <c r="A17" s="123"/>
      <c r="B17" s="110"/>
      <c r="C17" s="17"/>
      <c r="D17" s="69"/>
      <c r="E17" s="67"/>
      <c r="F17" s="53"/>
      <c r="G17" s="69"/>
      <c r="H17" s="67"/>
      <c r="I17" s="22"/>
      <c r="J17" s="69"/>
      <c r="K17" s="67"/>
      <c r="L17" s="53"/>
      <c r="M17" s="69"/>
      <c r="N17" s="67"/>
      <c r="O17" s="53"/>
      <c r="P17" s="69"/>
      <c r="Q17" s="67"/>
    </row>
    <row r="18" spans="1:17" s="11" customFormat="1" x14ac:dyDescent="0.3">
      <c r="A18" s="122"/>
      <c r="B18" s="145" t="s">
        <v>22</v>
      </c>
      <c r="C18" s="146"/>
      <c r="D18" s="147">
        <f>D14-D16</f>
        <v>1000000</v>
      </c>
      <c r="E18" s="148">
        <f>D18/D$10</f>
        <v>0.16666666666666666</v>
      </c>
      <c r="F18" s="149">
        <f>(G18-D18)/D18</f>
        <v>-0.2</v>
      </c>
      <c r="G18" s="147">
        <f>G14-G16</f>
        <v>800000</v>
      </c>
      <c r="H18" s="148">
        <f>G18/G$10</f>
        <v>0.13793103448275862</v>
      </c>
      <c r="I18" s="150">
        <f>(J18-G18)/G18</f>
        <v>0.1875</v>
      </c>
      <c r="J18" s="147">
        <f>J14-J16</f>
        <v>950000</v>
      </c>
      <c r="K18" s="148">
        <f>J18/J$10</f>
        <v>0.15573770491803279</v>
      </c>
      <c r="L18" s="149">
        <f>(M18-J18)/J18</f>
        <v>-5.2631578947368418E-2</v>
      </c>
      <c r="M18" s="147">
        <f>M14-M16</f>
        <v>900000</v>
      </c>
      <c r="N18" s="148">
        <f>M18/M$10</f>
        <v>0.13846153846153847</v>
      </c>
      <c r="O18" s="149">
        <f>(P18-M18)/M18</f>
        <v>-0.1111111111111111</v>
      </c>
      <c r="P18" s="147">
        <f>P14-P16</f>
        <v>800000</v>
      </c>
      <c r="Q18" s="148">
        <f>P18/P$10</f>
        <v>0.11428571428571428</v>
      </c>
    </row>
    <row r="19" spans="1:17" s="3" customFormat="1" ht="15.5" x14ac:dyDescent="0.35">
      <c r="A19" s="120"/>
      <c r="B19" s="110"/>
      <c r="C19" s="17"/>
      <c r="D19" s="69"/>
      <c r="E19" s="67"/>
      <c r="F19" s="53"/>
      <c r="G19" s="69"/>
      <c r="H19" s="67"/>
      <c r="I19" s="22"/>
      <c r="J19" s="69"/>
      <c r="K19" s="67"/>
      <c r="L19" s="53"/>
      <c r="M19" s="69"/>
      <c r="N19" s="67"/>
      <c r="O19" s="53"/>
      <c r="P19" s="69"/>
      <c r="Q19" s="67"/>
    </row>
    <row r="20" spans="1:17" s="3" customFormat="1" ht="15.5" x14ac:dyDescent="0.35">
      <c r="A20" s="120"/>
      <c r="B20" s="110" t="s">
        <v>54</v>
      </c>
      <c r="C20" s="17"/>
      <c r="D20" s="69">
        <v>90000</v>
      </c>
      <c r="E20" s="67"/>
      <c r="F20" s="53"/>
      <c r="G20" s="69">
        <v>90000</v>
      </c>
      <c r="H20" s="67"/>
      <c r="I20" s="22"/>
      <c r="J20" s="69">
        <v>90000</v>
      </c>
      <c r="K20" s="67"/>
      <c r="L20" s="53"/>
      <c r="M20" s="69">
        <v>90000</v>
      </c>
      <c r="N20" s="67"/>
      <c r="O20" s="53"/>
      <c r="P20" s="69">
        <v>90000</v>
      </c>
      <c r="Q20" s="67"/>
    </row>
    <row r="21" spans="1:17" s="27" customFormat="1" x14ac:dyDescent="0.3">
      <c r="A21" s="124"/>
      <c r="B21" s="110" t="s">
        <v>55</v>
      </c>
      <c r="C21" s="20"/>
      <c r="D21" s="69">
        <v>410000</v>
      </c>
      <c r="E21" s="67"/>
      <c r="F21" s="53">
        <f>(G21-D21)/D21</f>
        <v>-0.12195121951219512</v>
      </c>
      <c r="G21" s="69">
        <v>360000</v>
      </c>
      <c r="H21" s="67"/>
      <c r="I21" s="22">
        <f>(J21-G21)/G21</f>
        <v>0.1388888888888889</v>
      </c>
      <c r="J21" s="69">
        <v>410000</v>
      </c>
      <c r="K21" s="67"/>
      <c r="L21" s="22">
        <f t="shared" ref="L21" si="0">(M21-J21)/J21</f>
        <v>0.12195121951219512</v>
      </c>
      <c r="M21" s="69">
        <v>460000</v>
      </c>
      <c r="N21" s="67"/>
      <c r="O21" s="22">
        <f t="shared" ref="O21" si="1">(P21-M21)/M21</f>
        <v>0.10869565217391304</v>
      </c>
      <c r="P21" s="69">
        <v>510000</v>
      </c>
      <c r="Q21" s="67"/>
    </row>
    <row r="22" spans="1:17" s="27" customFormat="1" x14ac:dyDescent="0.3">
      <c r="A22" s="124"/>
      <c r="B22" s="109" t="s">
        <v>56</v>
      </c>
      <c r="C22" s="20"/>
      <c r="D22" s="68">
        <f>SUM(D20:D21)</f>
        <v>500000</v>
      </c>
      <c r="E22" s="66">
        <f>D22/D$10</f>
        <v>8.3333333333333329E-2</v>
      </c>
      <c r="F22" s="52">
        <f>(G22-D22)/D22</f>
        <v>-0.1</v>
      </c>
      <c r="G22" s="68">
        <f>SUM(G20:G21)</f>
        <v>450000</v>
      </c>
      <c r="H22" s="66">
        <f>G22/G$10</f>
        <v>7.7586206896551727E-2</v>
      </c>
      <c r="I22" s="21">
        <f>(J22-G22)/G22</f>
        <v>0.1111111111111111</v>
      </c>
      <c r="J22" s="68">
        <f>SUM(J20:J21)</f>
        <v>500000</v>
      </c>
      <c r="K22" s="66">
        <f t="shared" ref="K22" si="2">J22/J$10</f>
        <v>8.1967213114754092E-2</v>
      </c>
      <c r="L22" s="21">
        <f t="shared" ref="L22" si="3">(M22-J22)/J22</f>
        <v>0.1</v>
      </c>
      <c r="M22" s="68">
        <f>SUM(M20:M21)</f>
        <v>550000</v>
      </c>
      <c r="N22" s="66">
        <f t="shared" ref="N22" si="4">M22/M$10</f>
        <v>8.461538461538462E-2</v>
      </c>
      <c r="O22" s="21">
        <f t="shared" ref="O22" si="5">(P22-M22)/M22</f>
        <v>9.0909090909090912E-2</v>
      </c>
      <c r="P22" s="68">
        <f>SUM(P20:P21)</f>
        <v>600000</v>
      </c>
      <c r="Q22" s="66">
        <f t="shared" ref="Q22" si="6">P22/P$10</f>
        <v>8.5714285714285715E-2</v>
      </c>
    </row>
    <row r="23" spans="1:17" s="11" customFormat="1" ht="15.5" x14ac:dyDescent="0.35">
      <c r="A23" s="120"/>
      <c r="B23" s="110"/>
      <c r="C23" s="17"/>
      <c r="D23" s="69"/>
      <c r="E23" s="67"/>
      <c r="F23" s="53"/>
      <c r="G23" s="69"/>
      <c r="H23" s="67"/>
      <c r="I23" s="22"/>
      <c r="J23" s="69"/>
      <c r="K23" s="67"/>
      <c r="L23" s="53"/>
      <c r="M23" s="69"/>
      <c r="N23" s="67"/>
      <c r="O23" s="53"/>
      <c r="P23" s="69"/>
      <c r="Q23" s="67"/>
    </row>
    <row r="24" spans="1:17" s="11" customFormat="1" x14ac:dyDescent="0.3">
      <c r="A24" s="122"/>
      <c r="B24" s="145" t="s">
        <v>77</v>
      </c>
      <c r="C24" s="146"/>
      <c r="D24" s="147">
        <f>SUM(D18-D22)</f>
        <v>500000</v>
      </c>
      <c r="E24" s="148">
        <f>D24/D$10</f>
        <v>8.3333333333333329E-2</v>
      </c>
      <c r="F24" s="149">
        <f>(G24-D24)/D24</f>
        <v>-0.3</v>
      </c>
      <c r="G24" s="147">
        <f>SUM(G18-G22)</f>
        <v>350000</v>
      </c>
      <c r="H24" s="148">
        <f t="shared" ref="H24" si="7">G24/G$10</f>
        <v>6.0344827586206899E-2</v>
      </c>
      <c r="I24" s="149">
        <f t="shared" ref="I24" si="8">(J24-G24)/G24</f>
        <v>0.2857142857142857</v>
      </c>
      <c r="J24" s="147">
        <f>SUM(J18-J22)</f>
        <v>450000</v>
      </c>
      <c r="K24" s="148">
        <f t="shared" ref="K24" si="9">J24/J$10</f>
        <v>7.3770491803278687E-2</v>
      </c>
      <c r="L24" s="149">
        <f t="shared" ref="L24" si="10">(M24-J24)/J24</f>
        <v>-0.22222222222222221</v>
      </c>
      <c r="M24" s="147">
        <f>SUM(M18-M22)</f>
        <v>350000</v>
      </c>
      <c r="N24" s="148">
        <f t="shared" ref="N24" si="11">M24/M$10</f>
        <v>5.3846153846153849E-2</v>
      </c>
      <c r="O24" s="149">
        <f t="shared" ref="O24" si="12">(P24-M24)/M24</f>
        <v>-0.42857142857142855</v>
      </c>
      <c r="P24" s="147">
        <f>SUM(P18-P22)</f>
        <v>200000</v>
      </c>
      <c r="Q24" s="148">
        <f t="shared" ref="Q24" si="13">P24/P$10</f>
        <v>2.8571428571428571E-2</v>
      </c>
    </row>
    <row r="25" spans="1:17" s="11" customFormat="1" x14ac:dyDescent="0.3">
      <c r="A25" s="125"/>
      <c r="B25" s="110"/>
      <c r="C25" s="17"/>
      <c r="D25" s="69"/>
      <c r="E25" s="67"/>
      <c r="F25" s="53"/>
      <c r="G25" s="69"/>
      <c r="H25" s="67"/>
      <c r="I25" s="22"/>
      <c r="J25" s="69"/>
      <c r="K25" s="67"/>
      <c r="L25" s="53"/>
      <c r="M25" s="69"/>
      <c r="N25" s="67"/>
      <c r="O25" s="53"/>
      <c r="P25" s="69"/>
      <c r="Q25" s="67"/>
    </row>
    <row r="26" spans="1:17" s="11" customFormat="1" x14ac:dyDescent="0.3">
      <c r="A26" s="126"/>
      <c r="B26" s="110" t="s">
        <v>80</v>
      </c>
      <c r="C26" s="17"/>
      <c r="D26" s="69">
        <v>105000</v>
      </c>
      <c r="E26" s="67"/>
      <c r="F26" s="53"/>
      <c r="G26" s="69">
        <v>130000</v>
      </c>
      <c r="H26" s="67"/>
      <c r="I26" s="22"/>
      <c r="J26" s="69">
        <v>150000</v>
      </c>
      <c r="K26" s="67"/>
      <c r="L26" s="53"/>
      <c r="M26" s="69">
        <v>130000</v>
      </c>
      <c r="N26" s="67"/>
      <c r="O26" s="53"/>
      <c r="P26" s="69">
        <v>175000</v>
      </c>
      <c r="Q26" s="67"/>
    </row>
    <row r="27" spans="1:17" x14ac:dyDescent="0.3">
      <c r="A27" s="116"/>
      <c r="B27" s="110" t="s">
        <v>45</v>
      </c>
      <c r="C27" s="17"/>
      <c r="D27" s="69">
        <v>40000</v>
      </c>
      <c r="E27" s="67"/>
      <c r="F27" s="53"/>
      <c r="G27" s="69">
        <v>40000</v>
      </c>
      <c r="H27" s="67"/>
      <c r="I27" s="22"/>
      <c r="J27" s="69">
        <v>40000</v>
      </c>
      <c r="K27" s="67"/>
      <c r="L27" s="53"/>
      <c r="M27" s="69">
        <v>40000</v>
      </c>
      <c r="N27" s="67"/>
      <c r="O27" s="53"/>
      <c r="P27" s="69">
        <v>40000</v>
      </c>
      <c r="Q27" s="67"/>
    </row>
    <row r="28" spans="1:17" x14ac:dyDescent="0.3">
      <c r="A28" s="116"/>
      <c r="B28" s="110" t="s">
        <v>46</v>
      </c>
      <c r="C28" s="17"/>
      <c r="D28" s="69">
        <v>20000</v>
      </c>
      <c r="E28" s="67"/>
      <c r="F28" s="53"/>
      <c r="G28" s="69">
        <v>20000</v>
      </c>
      <c r="H28" s="67"/>
      <c r="I28" s="22"/>
      <c r="J28" s="69">
        <v>20000</v>
      </c>
      <c r="K28" s="67"/>
      <c r="L28" s="53"/>
      <c r="M28" s="69">
        <v>20000</v>
      </c>
      <c r="N28" s="67"/>
      <c r="O28" s="53"/>
      <c r="P28" s="69">
        <v>20000</v>
      </c>
      <c r="Q28" s="67"/>
    </row>
    <row r="29" spans="1:17" s="11" customFormat="1" x14ac:dyDescent="0.3">
      <c r="A29" s="125"/>
      <c r="B29" s="110"/>
      <c r="C29" s="17"/>
      <c r="D29" s="69"/>
      <c r="E29" s="67"/>
      <c r="F29" s="53"/>
      <c r="G29" s="69"/>
      <c r="H29" s="67"/>
      <c r="I29" s="22"/>
      <c r="J29" s="69"/>
      <c r="K29" s="67"/>
      <c r="L29" s="53"/>
      <c r="M29" s="69"/>
      <c r="N29" s="67"/>
      <c r="O29" s="53"/>
      <c r="P29" s="69"/>
      <c r="Q29" s="67"/>
    </row>
    <row r="30" spans="1:17" s="11" customFormat="1" x14ac:dyDescent="0.3">
      <c r="A30" s="122"/>
      <c r="B30" s="151" t="s">
        <v>50</v>
      </c>
      <c r="C30" s="146"/>
      <c r="D30" s="147">
        <f>D24-D26-D27-D28</f>
        <v>335000</v>
      </c>
      <c r="E30" s="148">
        <f>D30/D$10</f>
        <v>5.5833333333333332E-2</v>
      </c>
      <c r="F30" s="149">
        <f>(G30-D30)/D30</f>
        <v>-0.52238805970149249</v>
      </c>
      <c r="G30" s="147">
        <f>G24-G26-G27-G28</f>
        <v>160000</v>
      </c>
      <c r="H30" s="148">
        <f t="shared" ref="H30" si="14">G30/G$10</f>
        <v>2.7586206896551724E-2</v>
      </c>
      <c r="I30" s="149">
        <f t="shared" ref="I30" si="15">(J30-G30)/G30</f>
        <v>0.5</v>
      </c>
      <c r="J30" s="147">
        <f>J24-J26-J27-J28</f>
        <v>240000</v>
      </c>
      <c r="K30" s="148">
        <f t="shared" ref="K30" si="16">J30/J$10</f>
        <v>3.9344262295081971E-2</v>
      </c>
      <c r="L30" s="149">
        <f t="shared" ref="L30" si="17">(M30-J30)/J30</f>
        <v>-0.33333333333333331</v>
      </c>
      <c r="M30" s="147">
        <f>M24-M26-M27-M28</f>
        <v>160000</v>
      </c>
      <c r="N30" s="148">
        <f t="shared" ref="N30" si="18">M30/M$10</f>
        <v>2.4615384615384615E-2</v>
      </c>
      <c r="O30" s="149">
        <f t="shared" ref="O30" si="19">(P30-M30)/M30</f>
        <v>-1.21875</v>
      </c>
      <c r="P30" s="147">
        <f>P24-P26-P27-P28</f>
        <v>-35000</v>
      </c>
      <c r="Q30" s="148">
        <f t="shared" ref="Q30" si="20">P30/P$10</f>
        <v>-5.0000000000000001E-3</v>
      </c>
    </row>
    <row r="31" spans="1:17" s="11" customFormat="1" x14ac:dyDescent="0.3">
      <c r="A31" s="116"/>
      <c r="B31" s="110"/>
      <c r="C31" s="17"/>
      <c r="D31" s="69"/>
      <c r="E31" s="67"/>
      <c r="F31" s="53"/>
      <c r="G31" s="69"/>
      <c r="H31" s="67"/>
      <c r="I31" s="22"/>
      <c r="J31" s="69"/>
      <c r="K31" s="67"/>
      <c r="L31" s="53"/>
      <c r="M31" s="69"/>
      <c r="N31" s="67"/>
      <c r="O31" s="53"/>
      <c r="P31" s="69"/>
      <c r="Q31" s="67"/>
    </row>
    <row r="32" spans="1:17" s="11" customFormat="1" x14ac:dyDescent="0.3">
      <c r="A32" s="125"/>
      <c r="B32" s="110" t="s">
        <v>81</v>
      </c>
      <c r="C32" s="17"/>
      <c r="D32" s="69">
        <v>0</v>
      </c>
      <c r="E32" s="67"/>
      <c r="F32" s="53"/>
      <c r="G32" s="69">
        <v>0</v>
      </c>
      <c r="H32" s="67"/>
      <c r="I32" s="22"/>
      <c r="J32" s="69">
        <v>0</v>
      </c>
      <c r="K32" s="67"/>
      <c r="L32" s="53"/>
      <c r="M32" s="69">
        <v>0</v>
      </c>
      <c r="N32" s="67"/>
      <c r="O32" s="53"/>
      <c r="P32" s="69">
        <v>0</v>
      </c>
      <c r="Q32" s="67"/>
    </row>
    <row r="33" spans="1:17" s="11" customFormat="1" x14ac:dyDescent="0.3">
      <c r="A33" s="125"/>
      <c r="B33" s="110" t="s">
        <v>78</v>
      </c>
      <c r="C33" s="17"/>
      <c r="D33" s="69">
        <v>0</v>
      </c>
      <c r="E33" s="67"/>
      <c r="F33" s="53"/>
      <c r="G33" s="69">
        <v>0</v>
      </c>
      <c r="H33" s="67"/>
      <c r="I33" s="22"/>
      <c r="J33" s="69">
        <v>0</v>
      </c>
      <c r="K33" s="67"/>
      <c r="L33" s="53"/>
      <c r="M33" s="69">
        <v>0</v>
      </c>
      <c r="N33" s="67"/>
      <c r="O33" s="53"/>
      <c r="P33" s="69">
        <v>0</v>
      </c>
      <c r="Q33" s="67"/>
    </row>
    <row r="34" spans="1:17" s="11" customFormat="1" x14ac:dyDescent="0.3">
      <c r="A34" s="116"/>
      <c r="B34" s="110"/>
      <c r="C34" s="17"/>
      <c r="D34" s="69"/>
      <c r="E34" s="67"/>
      <c r="F34" s="53"/>
      <c r="G34" s="69"/>
      <c r="H34" s="67"/>
      <c r="I34" s="22"/>
      <c r="J34" s="69"/>
      <c r="K34" s="67"/>
      <c r="L34" s="53"/>
      <c r="M34" s="69"/>
      <c r="N34" s="67"/>
      <c r="O34" s="53"/>
      <c r="P34" s="69"/>
      <c r="Q34" s="67"/>
    </row>
    <row r="35" spans="1:17" s="4" customFormat="1" x14ac:dyDescent="0.3">
      <c r="A35" s="122"/>
      <c r="B35" s="152" t="s">
        <v>51</v>
      </c>
      <c r="C35" s="153"/>
      <c r="D35" s="147">
        <f>D30+D32-D33</f>
        <v>335000</v>
      </c>
      <c r="E35" s="148">
        <f>D35/D$10</f>
        <v>5.5833333333333332E-2</v>
      </c>
      <c r="F35" s="149"/>
      <c r="G35" s="147">
        <f>G30+G32-G33</f>
        <v>160000</v>
      </c>
      <c r="H35" s="148">
        <f t="shared" ref="H35" si="21">G35/G$10</f>
        <v>2.7586206896551724E-2</v>
      </c>
      <c r="I35" s="149"/>
      <c r="J35" s="147">
        <f>J30+J32-J33</f>
        <v>240000</v>
      </c>
      <c r="K35" s="148">
        <f t="shared" ref="K35" si="22">J35/J$10</f>
        <v>3.9344262295081971E-2</v>
      </c>
      <c r="L35" s="149"/>
      <c r="M35" s="147">
        <f>M30+M32-M33</f>
        <v>160000</v>
      </c>
      <c r="N35" s="148">
        <f t="shared" ref="N35" si="23">M35/M$10</f>
        <v>2.4615384615384615E-2</v>
      </c>
      <c r="O35" s="149"/>
      <c r="P35" s="147">
        <f>P30+P32-P33</f>
        <v>-35000</v>
      </c>
      <c r="Q35" s="148">
        <f t="shared" ref="Q35" si="24">P35/P$10</f>
        <v>-5.0000000000000001E-3</v>
      </c>
    </row>
    <row r="36" spans="1:17" s="11" customFormat="1" x14ac:dyDescent="0.3">
      <c r="A36" s="116"/>
      <c r="B36" s="111"/>
      <c r="C36" s="55"/>
      <c r="D36" s="69"/>
      <c r="E36" s="67"/>
      <c r="F36" s="53"/>
      <c r="G36" s="69"/>
      <c r="H36" s="67"/>
      <c r="I36" s="22"/>
      <c r="J36" s="69"/>
      <c r="K36" s="67"/>
      <c r="L36" s="53"/>
      <c r="M36" s="69"/>
      <c r="N36" s="67"/>
      <c r="O36" s="53"/>
      <c r="P36" s="69"/>
      <c r="Q36" s="67"/>
    </row>
    <row r="37" spans="1:17" s="11" customFormat="1" x14ac:dyDescent="0.3">
      <c r="A37" s="116"/>
      <c r="B37" s="112" t="s">
        <v>48</v>
      </c>
      <c r="C37" s="55"/>
      <c r="D37" s="69">
        <v>90000</v>
      </c>
      <c r="E37" s="67"/>
      <c r="F37" s="53"/>
      <c r="G37" s="69">
        <v>90000</v>
      </c>
      <c r="H37" s="67"/>
      <c r="I37" s="22"/>
      <c r="J37" s="69">
        <v>90000</v>
      </c>
      <c r="K37" s="67"/>
      <c r="L37" s="53"/>
      <c r="M37" s="69">
        <v>90000</v>
      </c>
      <c r="N37" s="67"/>
      <c r="O37" s="53"/>
      <c r="P37" s="69">
        <v>90000</v>
      </c>
      <c r="Q37" s="67"/>
    </row>
    <row r="38" spans="1:17" s="11" customFormat="1" x14ac:dyDescent="0.3">
      <c r="A38" s="116"/>
      <c r="B38" s="112" t="s">
        <v>43</v>
      </c>
      <c r="C38" s="55"/>
      <c r="D38" s="69">
        <v>0</v>
      </c>
      <c r="E38" s="67"/>
      <c r="F38" s="53"/>
      <c r="G38" s="69">
        <v>50000</v>
      </c>
      <c r="H38" s="67"/>
      <c r="I38" s="22"/>
      <c r="J38" s="69">
        <v>50000</v>
      </c>
      <c r="K38" s="67"/>
      <c r="L38" s="53"/>
      <c r="M38" s="69">
        <v>50000</v>
      </c>
      <c r="N38" s="67"/>
      <c r="O38" s="53"/>
      <c r="P38" s="69">
        <v>50000</v>
      </c>
      <c r="Q38" s="67"/>
    </row>
    <row r="39" spans="1:17" s="11" customFormat="1" x14ac:dyDescent="0.3">
      <c r="A39" s="116"/>
      <c r="B39" s="112" t="s">
        <v>47</v>
      </c>
      <c r="C39" s="55"/>
      <c r="D39" s="69">
        <v>10000</v>
      </c>
      <c r="E39" s="67"/>
      <c r="F39" s="53"/>
      <c r="G39" s="69">
        <v>10000</v>
      </c>
      <c r="H39" s="67"/>
      <c r="I39" s="22"/>
      <c r="J39" s="69">
        <v>10000</v>
      </c>
      <c r="K39" s="67"/>
      <c r="L39" s="53"/>
      <c r="M39" s="69">
        <v>10000</v>
      </c>
      <c r="N39" s="67"/>
      <c r="O39" s="53"/>
      <c r="P39" s="69">
        <v>10000</v>
      </c>
      <c r="Q39" s="67"/>
    </row>
    <row r="40" spans="1:17" x14ac:dyDescent="0.3">
      <c r="A40" s="116"/>
      <c r="B40" s="112" t="s">
        <v>44</v>
      </c>
      <c r="C40" s="17"/>
      <c r="D40" s="69">
        <v>15000</v>
      </c>
      <c r="E40" s="67"/>
      <c r="F40" s="53"/>
      <c r="G40" s="69">
        <v>15000</v>
      </c>
      <c r="H40" s="67"/>
      <c r="I40" s="22"/>
      <c r="J40" s="69">
        <v>15000</v>
      </c>
      <c r="K40" s="67"/>
      <c r="L40" s="53"/>
      <c r="M40" s="69">
        <v>15000</v>
      </c>
      <c r="N40" s="67"/>
      <c r="O40" s="53"/>
      <c r="P40" s="69">
        <v>15000</v>
      </c>
      <c r="Q40" s="67"/>
    </row>
    <row r="41" spans="1:17" s="27" customFormat="1" x14ac:dyDescent="0.3">
      <c r="A41" s="116"/>
      <c r="B41" s="109" t="s">
        <v>41</v>
      </c>
      <c r="C41" s="17"/>
      <c r="D41" s="68">
        <f>D37+D38-D39-D40</f>
        <v>65000</v>
      </c>
      <c r="E41" s="67"/>
      <c r="F41" s="53"/>
      <c r="G41" s="68">
        <f>G37+G38-G39-G40</f>
        <v>115000</v>
      </c>
      <c r="H41" s="67"/>
      <c r="I41" s="22"/>
      <c r="J41" s="68">
        <f>J37+J38-J39-J40</f>
        <v>115000</v>
      </c>
      <c r="K41" s="67"/>
      <c r="L41" s="53"/>
      <c r="M41" s="68">
        <f>M37+M38-M39-M40</f>
        <v>115000</v>
      </c>
      <c r="N41" s="67"/>
      <c r="O41" s="53"/>
      <c r="P41" s="68">
        <f>P37+P38-P39-P40</f>
        <v>115000</v>
      </c>
      <c r="Q41" s="67"/>
    </row>
    <row r="42" spans="1:17" s="4" customFormat="1" x14ac:dyDescent="0.3">
      <c r="A42" s="122"/>
      <c r="B42" s="152" t="s">
        <v>52</v>
      </c>
      <c r="C42" s="153"/>
      <c r="D42" s="147">
        <f>D35+D41</f>
        <v>400000</v>
      </c>
      <c r="E42" s="148">
        <f>D42/D$10</f>
        <v>6.6666666666666666E-2</v>
      </c>
      <c r="F42" s="149"/>
      <c r="G42" s="147">
        <f>G35+G41</f>
        <v>275000</v>
      </c>
      <c r="H42" s="148">
        <f t="shared" ref="H42" si="25">G42/G$10</f>
        <v>4.7413793103448273E-2</v>
      </c>
      <c r="I42" s="149"/>
      <c r="J42" s="147">
        <f>J35+J41</f>
        <v>355000</v>
      </c>
      <c r="K42" s="148">
        <f t="shared" ref="K42" si="26">J42/J$10</f>
        <v>5.8196721311475408E-2</v>
      </c>
      <c r="L42" s="149"/>
      <c r="M42" s="147">
        <f>M35+M41</f>
        <v>275000</v>
      </c>
      <c r="N42" s="148">
        <f t="shared" ref="N42" si="27">M42/M$10</f>
        <v>4.230769230769231E-2</v>
      </c>
      <c r="O42" s="149"/>
      <c r="P42" s="147">
        <f>P35+P41</f>
        <v>80000</v>
      </c>
      <c r="Q42" s="148">
        <f t="shared" ref="Q42" si="28">P42/P$10</f>
        <v>1.1428571428571429E-2</v>
      </c>
    </row>
    <row r="43" spans="1:17" s="27" customFormat="1" x14ac:dyDescent="0.3">
      <c r="A43" s="127"/>
      <c r="B43" s="109"/>
      <c r="C43" s="17"/>
      <c r="D43" s="68"/>
      <c r="E43" s="67"/>
      <c r="F43" s="53"/>
      <c r="G43" s="68"/>
      <c r="H43" s="67"/>
      <c r="I43" s="22"/>
      <c r="J43" s="68"/>
      <c r="K43" s="67"/>
      <c r="L43" s="53"/>
      <c r="M43" s="68"/>
      <c r="N43" s="67"/>
      <c r="O43" s="53"/>
      <c r="P43" s="68"/>
      <c r="Q43" s="67"/>
    </row>
    <row r="44" spans="1:17" s="11" customFormat="1" x14ac:dyDescent="0.3">
      <c r="A44" s="128"/>
      <c r="B44" s="110" t="s">
        <v>75</v>
      </c>
      <c r="C44" s="17"/>
      <c r="D44" s="69">
        <f>D42*18/100</f>
        <v>72000</v>
      </c>
      <c r="E44" s="67"/>
      <c r="F44" s="53"/>
      <c r="G44" s="69">
        <f>G42*18/100</f>
        <v>49500</v>
      </c>
      <c r="H44" s="67"/>
      <c r="I44" s="22"/>
      <c r="J44" s="69">
        <f>J42*18/100</f>
        <v>63900</v>
      </c>
      <c r="K44" s="67"/>
      <c r="L44" s="53"/>
      <c r="M44" s="69">
        <f>M42*18/100</f>
        <v>49500</v>
      </c>
      <c r="N44" s="67"/>
      <c r="O44" s="53"/>
      <c r="P44" s="69">
        <f>P42*18/100</f>
        <v>14400</v>
      </c>
      <c r="Q44" s="67"/>
    </row>
    <row r="45" spans="1:17" s="11" customFormat="1" x14ac:dyDescent="0.3">
      <c r="A45" s="116"/>
      <c r="B45" s="110"/>
      <c r="C45" s="17"/>
      <c r="D45" s="70"/>
      <c r="E45" s="64"/>
      <c r="F45" s="51"/>
      <c r="G45" s="70"/>
      <c r="H45" s="64"/>
      <c r="I45" s="19"/>
      <c r="J45" s="70"/>
      <c r="K45" s="64"/>
      <c r="L45" s="51"/>
      <c r="M45" s="70"/>
      <c r="N45" s="64"/>
      <c r="O45" s="51"/>
      <c r="P45" s="70"/>
      <c r="Q45" s="64"/>
    </row>
    <row r="46" spans="1:17" s="4" customFormat="1" ht="14.5" thickBot="1" x14ac:dyDescent="0.35">
      <c r="A46" s="122"/>
      <c r="B46" s="154" t="s">
        <v>53</v>
      </c>
      <c r="C46" s="146"/>
      <c r="D46" s="155">
        <f>D42-D44</f>
        <v>328000</v>
      </c>
      <c r="E46" s="156">
        <f>D46/D$10</f>
        <v>5.4666666666666669E-2</v>
      </c>
      <c r="F46" s="149"/>
      <c r="G46" s="155">
        <f>G42-G44</f>
        <v>225500</v>
      </c>
      <c r="H46" s="156">
        <f>G46/G$10</f>
        <v>3.8879310344827583E-2</v>
      </c>
      <c r="I46" s="150"/>
      <c r="J46" s="155">
        <f>J42-J44</f>
        <v>291100</v>
      </c>
      <c r="K46" s="156">
        <f>J46/J$10</f>
        <v>4.7721311475409839E-2</v>
      </c>
      <c r="L46" s="149"/>
      <c r="M46" s="155">
        <f>M42-M44</f>
        <v>225500</v>
      </c>
      <c r="N46" s="156">
        <f>M46/M$10</f>
        <v>3.4692307692307689E-2</v>
      </c>
      <c r="O46" s="149"/>
      <c r="P46" s="155">
        <f>P42-P44</f>
        <v>65600</v>
      </c>
      <c r="Q46" s="156">
        <f>P46/P$10</f>
        <v>9.3714285714285722E-3</v>
      </c>
    </row>
    <row r="47" spans="1:17" s="11" customFormat="1" x14ac:dyDescent="0.3">
      <c r="A47" s="116"/>
      <c r="B47" s="17"/>
      <c r="C47" s="17"/>
      <c r="D47" s="23"/>
      <c r="E47" s="23"/>
      <c r="F47" s="54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s="11" customFormat="1" x14ac:dyDescent="0.3">
      <c r="A48" s="116"/>
      <c r="B48" s="17"/>
      <c r="C48" s="17"/>
      <c r="D48" s="17"/>
      <c r="E48" s="19"/>
      <c r="F48" s="51"/>
      <c r="G48" s="17"/>
      <c r="H48" s="19"/>
      <c r="I48" s="19"/>
      <c r="J48" s="17"/>
      <c r="K48" s="19"/>
      <c r="L48" s="19"/>
      <c r="M48" s="17"/>
      <c r="N48" s="19"/>
      <c r="O48" s="19"/>
      <c r="P48" s="17"/>
      <c r="Q48" s="19"/>
    </row>
    <row r="49" spans="1:17" s="11" customFormat="1" ht="14.5" thickBot="1" x14ac:dyDescent="0.35">
      <c r="A49" s="116"/>
      <c r="B49" s="17"/>
      <c r="C49" s="17"/>
      <c r="D49" s="17"/>
      <c r="E49" s="24"/>
      <c r="F49" s="9"/>
      <c r="G49" s="17"/>
      <c r="H49" s="24"/>
      <c r="I49" s="24"/>
      <c r="J49" s="17"/>
      <c r="K49" s="24"/>
      <c r="L49" s="24"/>
      <c r="M49" s="17"/>
      <c r="N49" s="24"/>
      <c r="O49" s="24"/>
      <c r="P49" s="17"/>
      <c r="Q49" s="24"/>
    </row>
    <row r="50" spans="1:17" s="11" customFormat="1" ht="18.5" thickBot="1" x14ac:dyDescent="0.45">
      <c r="A50" s="115"/>
      <c r="B50" s="143" t="s">
        <v>63</v>
      </c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4"/>
    </row>
    <row r="51" spans="1:17" s="4" customFormat="1" ht="15" hidden="1" thickBot="1" x14ac:dyDescent="0.4">
      <c r="A51" s="123"/>
      <c r="B51" s="1"/>
      <c r="C51" s="1"/>
      <c r="D51" s="25"/>
      <c r="E51" s="26"/>
      <c r="F51" s="49"/>
      <c r="G51" s="25"/>
      <c r="H51" s="26"/>
      <c r="I51" s="8"/>
      <c r="J51" s="25"/>
      <c r="K51" s="26"/>
      <c r="L51" s="8"/>
      <c r="M51" s="25"/>
      <c r="N51" s="26"/>
      <c r="O51" s="8"/>
      <c r="P51" s="25"/>
      <c r="Q51" s="26"/>
    </row>
    <row r="52" spans="1:17" ht="19.5" customHeight="1" x14ac:dyDescent="0.3">
      <c r="A52" s="117"/>
      <c r="B52" s="45"/>
      <c r="C52" s="48"/>
      <c r="D52" s="57" t="s">
        <v>25</v>
      </c>
      <c r="E52" s="58"/>
      <c r="F52" s="48"/>
      <c r="G52" s="57" t="s">
        <v>25</v>
      </c>
      <c r="H52" s="58"/>
      <c r="I52" s="48"/>
      <c r="J52" s="57" t="s">
        <v>25</v>
      </c>
      <c r="K52" s="58"/>
      <c r="L52" s="48"/>
      <c r="M52" s="57" t="s">
        <v>25</v>
      </c>
      <c r="N52" s="58"/>
      <c r="O52" s="48"/>
      <c r="P52" s="57" t="s">
        <v>25</v>
      </c>
      <c r="Q52" s="58"/>
    </row>
    <row r="53" spans="1:17" x14ac:dyDescent="0.3">
      <c r="A53" s="117"/>
      <c r="B53" s="45" t="s">
        <v>8</v>
      </c>
      <c r="C53" s="48"/>
      <c r="D53" s="59" t="str">
        <f>D4</f>
        <v>31.12.</v>
      </c>
      <c r="E53" s="60"/>
      <c r="F53" s="48"/>
      <c r="G53" s="59" t="str">
        <f>G4</f>
        <v>31.12.</v>
      </c>
      <c r="H53" s="60"/>
      <c r="I53" s="48"/>
      <c r="J53" s="59" t="str">
        <f>J4</f>
        <v>31.12.</v>
      </c>
      <c r="K53" s="60"/>
      <c r="L53" s="48"/>
      <c r="M53" s="59" t="str">
        <f>M4</f>
        <v>31.12.</v>
      </c>
      <c r="N53" s="60"/>
      <c r="O53" s="48"/>
      <c r="P53" s="59" t="str">
        <f>P4</f>
        <v>31.12.</v>
      </c>
      <c r="Q53" s="60"/>
    </row>
    <row r="54" spans="1:17" x14ac:dyDescent="0.3">
      <c r="A54" s="117"/>
      <c r="B54" s="45"/>
      <c r="C54" s="48"/>
      <c r="D54" s="76" t="str">
        <f>D5</f>
        <v>t -4</v>
      </c>
      <c r="E54" s="60"/>
      <c r="F54" s="48"/>
      <c r="G54" s="76" t="str">
        <f>G5</f>
        <v>t -3</v>
      </c>
      <c r="H54" s="60"/>
      <c r="I54" s="48"/>
      <c r="J54" s="76" t="str">
        <f>J5</f>
        <v>t -2</v>
      </c>
      <c r="K54" s="60"/>
      <c r="L54" s="48"/>
      <c r="M54" s="76" t="str">
        <f>M5</f>
        <v>t -1</v>
      </c>
      <c r="N54" s="60"/>
      <c r="O54" s="48"/>
      <c r="P54" s="76" t="str">
        <f>P5</f>
        <v>t 0</v>
      </c>
      <c r="Q54" s="60"/>
    </row>
    <row r="55" spans="1:17" x14ac:dyDescent="0.3">
      <c r="A55" s="117"/>
      <c r="B55" s="45"/>
      <c r="C55" s="48"/>
      <c r="D55" s="59" t="str">
        <f>D6</f>
        <v>12  Monate</v>
      </c>
      <c r="E55" s="60"/>
      <c r="F55" s="48"/>
      <c r="G55" s="59" t="str">
        <f>G6</f>
        <v>12  Monate</v>
      </c>
      <c r="H55" s="60"/>
      <c r="I55" s="48"/>
      <c r="J55" s="59" t="str">
        <f>J6</f>
        <v>12  Monate</v>
      </c>
      <c r="K55" s="60"/>
      <c r="L55" s="48"/>
      <c r="M55" s="59" t="str">
        <f>M6</f>
        <v>12  Monate</v>
      </c>
      <c r="N55" s="60"/>
      <c r="O55" s="48"/>
      <c r="P55" s="59" t="str">
        <f>P6</f>
        <v>12  Monate</v>
      </c>
      <c r="Q55" s="60"/>
    </row>
    <row r="56" spans="1:17" s="56" customFormat="1" ht="54.5" x14ac:dyDescent="0.25">
      <c r="A56" s="117"/>
      <c r="B56" s="45" t="s">
        <v>5</v>
      </c>
      <c r="C56" s="48"/>
      <c r="D56" s="61" t="s">
        <v>19</v>
      </c>
      <c r="E56" s="62"/>
      <c r="F56" s="48" t="s">
        <v>4</v>
      </c>
      <c r="G56" s="61" t="s">
        <v>19</v>
      </c>
      <c r="H56" s="62"/>
      <c r="I56" s="48" t="s">
        <v>4</v>
      </c>
      <c r="J56" s="61" t="s">
        <v>19</v>
      </c>
      <c r="K56" s="62"/>
      <c r="L56" s="48" t="s">
        <v>4</v>
      </c>
      <c r="M56" s="61" t="s">
        <v>19</v>
      </c>
      <c r="N56" s="62"/>
      <c r="O56" s="48" t="s">
        <v>4</v>
      </c>
      <c r="P56" s="61" t="s">
        <v>19</v>
      </c>
      <c r="Q56" s="62"/>
    </row>
    <row r="57" spans="1:17" s="11" customFormat="1" x14ac:dyDescent="0.3">
      <c r="A57" s="116"/>
      <c r="B57" s="17"/>
      <c r="C57" s="17"/>
      <c r="D57" s="69"/>
      <c r="E57" s="71"/>
      <c r="F57" s="24"/>
      <c r="G57" s="69"/>
      <c r="H57" s="71"/>
      <c r="I57" s="24"/>
      <c r="J57" s="69"/>
      <c r="K57" s="71"/>
      <c r="L57" s="24"/>
      <c r="M57" s="69"/>
      <c r="N57" s="71"/>
      <c r="O57" s="24"/>
      <c r="P57" s="69"/>
      <c r="Q57" s="71"/>
    </row>
    <row r="58" spans="1:17" s="4" customFormat="1" x14ac:dyDescent="0.3">
      <c r="A58" s="122"/>
      <c r="B58" s="157" t="s">
        <v>11</v>
      </c>
      <c r="C58" s="158"/>
      <c r="D58" s="159">
        <v>600000</v>
      </c>
      <c r="E58" s="160"/>
      <c r="F58" s="160">
        <f>(G58-D58)/D58</f>
        <v>0.16666666666666666</v>
      </c>
      <c r="G58" s="159">
        <v>700000</v>
      </c>
      <c r="H58" s="160"/>
      <c r="I58" s="160">
        <f>(J58-G58)/G58</f>
        <v>7.1428571428571425E-2</v>
      </c>
      <c r="J58" s="159">
        <v>750000</v>
      </c>
      <c r="K58" s="160"/>
      <c r="L58" s="160">
        <f>(M58-J58)/J58</f>
        <v>-0.13333333333333333</v>
      </c>
      <c r="M58" s="159">
        <v>650000</v>
      </c>
      <c r="N58" s="160"/>
      <c r="O58" s="160">
        <f>(P58-M58)/M58</f>
        <v>-0.23076923076923078</v>
      </c>
      <c r="P58" s="159">
        <v>500000</v>
      </c>
      <c r="Q58" s="160"/>
    </row>
    <row r="59" spans="1:17" s="4" customFormat="1" x14ac:dyDescent="0.3">
      <c r="A59" s="123"/>
      <c r="B59" s="113"/>
      <c r="C59" s="17"/>
      <c r="D59" s="69"/>
      <c r="E59" s="71"/>
      <c r="F59" s="24"/>
      <c r="G59" s="69"/>
      <c r="H59" s="71"/>
      <c r="I59" s="24"/>
      <c r="J59" s="69"/>
      <c r="K59" s="71"/>
      <c r="L59" s="24"/>
      <c r="M59" s="69"/>
      <c r="N59" s="71"/>
      <c r="O59" s="24"/>
      <c r="P59" s="69"/>
      <c r="Q59" s="71"/>
    </row>
    <row r="60" spans="1:17" s="4" customFormat="1" x14ac:dyDescent="0.3">
      <c r="A60" s="122"/>
      <c r="B60" s="157" t="s">
        <v>28</v>
      </c>
      <c r="C60" s="158"/>
      <c r="D60" s="159">
        <v>100000</v>
      </c>
      <c r="E60" s="160"/>
      <c r="F60" s="160">
        <f>(G60-D60)/D60</f>
        <v>0.5</v>
      </c>
      <c r="G60" s="159">
        <v>150000</v>
      </c>
      <c r="H60" s="160"/>
      <c r="I60" s="160">
        <f>(J60-G60)/G60</f>
        <v>-0.33333333333333331</v>
      </c>
      <c r="J60" s="159">
        <v>100000</v>
      </c>
      <c r="K60" s="160"/>
      <c r="L60" s="160">
        <f>(M60-J60)/J60</f>
        <v>1</v>
      </c>
      <c r="M60" s="159">
        <v>200000</v>
      </c>
      <c r="N60" s="160"/>
      <c r="O60" s="160">
        <f>(P60-M60)/M60</f>
        <v>-0.25</v>
      </c>
      <c r="P60" s="159">
        <v>150000</v>
      </c>
      <c r="Q60" s="160"/>
    </row>
    <row r="61" spans="1:17" s="11" customFormat="1" x14ac:dyDescent="0.3">
      <c r="A61" s="123"/>
      <c r="B61" s="113"/>
      <c r="C61" s="17"/>
      <c r="D61" s="69"/>
      <c r="E61" s="71"/>
      <c r="F61" s="24"/>
      <c r="G61" s="69"/>
      <c r="H61" s="71"/>
      <c r="I61" s="24"/>
      <c r="J61" s="69"/>
      <c r="K61" s="71"/>
      <c r="L61" s="24"/>
      <c r="M61" s="69"/>
      <c r="N61" s="71"/>
      <c r="O61" s="24"/>
      <c r="P61" s="69"/>
      <c r="Q61" s="71"/>
    </row>
    <row r="62" spans="1:17" s="4" customFormat="1" x14ac:dyDescent="0.3">
      <c r="A62" s="122"/>
      <c r="B62" s="157" t="s">
        <v>29</v>
      </c>
      <c r="C62" s="158"/>
      <c r="D62" s="159">
        <v>25000</v>
      </c>
      <c r="E62" s="160"/>
      <c r="F62" s="160">
        <f>(G62-D62)/D62</f>
        <v>0</v>
      </c>
      <c r="G62" s="159">
        <v>25000</v>
      </c>
      <c r="H62" s="160"/>
      <c r="I62" s="160">
        <f>(J62-G62)/G62</f>
        <v>-0.4</v>
      </c>
      <c r="J62" s="159">
        <v>15000</v>
      </c>
      <c r="K62" s="160"/>
      <c r="L62" s="160">
        <f>(M62-J62)/J62</f>
        <v>-0.33333333333333331</v>
      </c>
      <c r="M62" s="159">
        <v>10000</v>
      </c>
      <c r="N62" s="160"/>
      <c r="O62" s="160">
        <f>(P62-M62)/M62</f>
        <v>0.5</v>
      </c>
      <c r="P62" s="159">
        <v>15000</v>
      </c>
      <c r="Q62" s="160"/>
    </row>
    <row r="63" spans="1:17" s="11" customFormat="1" x14ac:dyDescent="0.3">
      <c r="A63" s="123"/>
      <c r="B63" s="113"/>
      <c r="C63" s="17"/>
      <c r="D63" s="69"/>
      <c r="E63" s="71"/>
      <c r="F63" s="24"/>
      <c r="G63" s="69"/>
      <c r="H63" s="71"/>
      <c r="I63" s="24"/>
      <c r="J63" s="69"/>
      <c r="K63" s="71"/>
      <c r="L63" s="24"/>
      <c r="M63" s="69"/>
      <c r="N63" s="71"/>
      <c r="O63" s="24"/>
      <c r="P63" s="69"/>
      <c r="Q63" s="71"/>
    </row>
    <row r="64" spans="1:17" s="11" customFormat="1" x14ac:dyDescent="0.3">
      <c r="A64" s="123"/>
      <c r="B64" s="113" t="s">
        <v>64</v>
      </c>
      <c r="C64" s="17"/>
      <c r="D64" s="69">
        <v>45000</v>
      </c>
      <c r="E64" s="71"/>
      <c r="F64" s="43">
        <f>(G64-D64)/D64</f>
        <v>0.1111111111111111</v>
      </c>
      <c r="G64" s="69">
        <v>50000</v>
      </c>
      <c r="H64" s="71"/>
      <c r="I64" s="43">
        <f>(J64-G64)/G64</f>
        <v>0.1</v>
      </c>
      <c r="J64" s="69">
        <v>55000</v>
      </c>
      <c r="K64" s="71"/>
      <c r="L64" s="43">
        <f>(M64-J64)/J64</f>
        <v>-0.18181818181818182</v>
      </c>
      <c r="M64" s="69">
        <v>45000</v>
      </c>
      <c r="N64" s="71"/>
      <c r="O64" s="43">
        <f>(P64-M64)/M64</f>
        <v>-0.1111111111111111</v>
      </c>
      <c r="P64" s="69">
        <v>40000</v>
      </c>
      <c r="Q64" s="71"/>
    </row>
    <row r="65" spans="1:17" s="11" customFormat="1" x14ac:dyDescent="0.3">
      <c r="A65" s="123"/>
      <c r="B65" s="113" t="s">
        <v>2</v>
      </c>
      <c r="C65" s="17"/>
      <c r="D65" s="69">
        <v>50000</v>
      </c>
      <c r="E65" s="71"/>
      <c r="F65" s="43">
        <f>(G65-D65)/D65</f>
        <v>-0.1</v>
      </c>
      <c r="G65" s="69">
        <v>45000</v>
      </c>
      <c r="H65" s="71"/>
      <c r="I65" s="43">
        <f>(J65-G65)/G65</f>
        <v>-0.1111111111111111</v>
      </c>
      <c r="J65" s="69">
        <v>40000</v>
      </c>
      <c r="K65" s="71"/>
      <c r="L65" s="43">
        <f>(M65-J65)/J65</f>
        <v>0.125</v>
      </c>
      <c r="M65" s="69">
        <v>45000</v>
      </c>
      <c r="N65" s="71"/>
      <c r="O65" s="43">
        <f>(P65-M65)/M65</f>
        <v>0.22222222222222221</v>
      </c>
      <c r="P65" s="69">
        <v>55000</v>
      </c>
      <c r="Q65" s="71"/>
    </row>
    <row r="66" spans="1:17" s="4" customFormat="1" x14ac:dyDescent="0.3">
      <c r="A66" s="124"/>
      <c r="B66" s="157" t="s">
        <v>82</v>
      </c>
      <c r="C66" s="158"/>
      <c r="D66" s="159">
        <f>SUM(D64:D65)</f>
        <v>95000</v>
      </c>
      <c r="E66" s="160"/>
      <c r="F66" s="160">
        <f>(G66-D66)/D66</f>
        <v>0</v>
      </c>
      <c r="G66" s="159">
        <f>SUM(G64:G65)</f>
        <v>95000</v>
      </c>
      <c r="H66" s="160"/>
      <c r="I66" s="160">
        <f>(J66-G66)/G66</f>
        <v>0</v>
      </c>
      <c r="J66" s="159">
        <f>SUM(J64:J65)</f>
        <v>95000</v>
      </c>
      <c r="K66" s="160"/>
      <c r="L66" s="160">
        <f>(M66-J66)/J66</f>
        <v>-5.2631578947368418E-2</v>
      </c>
      <c r="M66" s="159">
        <f>SUM(M64:M65)</f>
        <v>90000</v>
      </c>
      <c r="N66" s="160"/>
      <c r="O66" s="160">
        <f>(P66-M66)/M66</f>
        <v>5.5555555555555552E-2</v>
      </c>
      <c r="P66" s="159">
        <f>SUM(P64:P65)</f>
        <v>95000</v>
      </c>
      <c r="Q66" s="160"/>
    </row>
    <row r="67" spans="1:17" s="11" customFormat="1" x14ac:dyDescent="0.3">
      <c r="A67" s="123"/>
      <c r="B67" s="113"/>
      <c r="C67" s="17"/>
      <c r="D67" s="69"/>
      <c r="E67" s="71"/>
      <c r="F67" s="43"/>
      <c r="G67" s="69"/>
      <c r="H67" s="71"/>
      <c r="I67" s="43"/>
      <c r="J67" s="69"/>
      <c r="K67" s="71"/>
      <c r="L67" s="43"/>
      <c r="M67" s="69"/>
      <c r="N67" s="71"/>
      <c r="O67" s="43"/>
      <c r="P67" s="69"/>
      <c r="Q67" s="71"/>
    </row>
    <row r="68" spans="1:17" s="4" customFormat="1" x14ac:dyDescent="0.3">
      <c r="A68" s="124"/>
      <c r="B68" s="157" t="s">
        <v>35</v>
      </c>
      <c r="C68" s="158"/>
      <c r="D68" s="159">
        <v>30000</v>
      </c>
      <c r="E68" s="160"/>
      <c r="F68" s="160"/>
      <c r="G68" s="159">
        <v>20000</v>
      </c>
      <c r="H68" s="160"/>
      <c r="I68" s="160"/>
      <c r="J68" s="159">
        <v>30000</v>
      </c>
      <c r="K68" s="160"/>
      <c r="L68" s="160"/>
      <c r="M68" s="159">
        <v>20000</v>
      </c>
      <c r="N68" s="160"/>
      <c r="O68" s="160"/>
      <c r="P68" s="159">
        <v>25000</v>
      </c>
      <c r="Q68" s="160"/>
    </row>
    <row r="69" spans="1:17" s="11" customFormat="1" x14ac:dyDescent="0.3">
      <c r="A69" s="123"/>
      <c r="B69" s="113"/>
      <c r="C69" s="17"/>
      <c r="D69" s="69"/>
      <c r="E69" s="71"/>
      <c r="F69" s="43"/>
      <c r="G69" s="69"/>
      <c r="H69" s="71"/>
      <c r="I69" s="43"/>
      <c r="J69" s="69"/>
      <c r="K69" s="71"/>
      <c r="L69" s="43"/>
      <c r="M69" s="69"/>
      <c r="N69" s="71"/>
      <c r="O69" s="43"/>
      <c r="P69" s="69"/>
      <c r="Q69" s="71"/>
    </row>
    <row r="70" spans="1:17" s="11" customFormat="1" x14ac:dyDescent="0.3">
      <c r="A70" s="122"/>
      <c r="B70" s="114" t="s">
        <v>6</v>
      </c>
      <c r="C70" s="85"/>
      <c r="D70" s="77">
        <f>D58+D60+D62+D66+D68</f>
        <v>850000</v>
      </c>
      <c r="E70" s="78"/>
      <c r="F70" s="86">
        <f>(G70-D70)/D70</f>
        <v>0.16470588235294117</v>
      </c>
      <c r="G70" s="77">
        <f>G58+G60+G62+G66+G68</f>
        <v>990000</v>
      </c>
      <c r="H70" s="78"/>
      <c r="I70" s="86">
        <f>(J70-G70)/G70</f>
        <v>0</v>
      </c>
      <c r="J70" s="77">
        <f>J58+J60+J62+J66+J68</f>
        <v>990000</v>
      </c>
      <c r="K70" s="78"/>
      <c r="L70" s="86">
        <f>(M70-J70)/J70</f>
        <v>-2.0202020202020204E-2</v>
      </c>
      <c r="M70" s="77">
        <f>M58+M60+M62+M66+M68</f>
        <v>970000</v>
      </c>
      <c r="N70" s="78"/>
      <c r="O70" s="86">
        <f>(P70-M70)/M70</f>
        <v>-0.19072164948453607</v>
      </c>
      <c r="P70" s="77">
        <f>P58+P60+P62+P66+P68</f>
        <v>785000</v>
      </c>
      <c r="Q70" s="78"/>
    </row>
    <row r="71" spans="1:17" s="4" customFormat="1" x14ac:dyDescent="0.3">
      <c r="A71" s="123"/>
      <c r="B71" s="113"/>
      <c r="C71" s="17"/>
      <c r="D71" s="69"/>
      <c r="E71" s="71"/>
      <c r="F71" s="24"/>
      <c r="G71" s="69"/>
      <c r="H71" s="71"/>
      <c r="I71" s="24"/>
      <c r="J71" s="69"/>
      <c r="K71" s="71"/>
      <c r="L71" s="24"/>
      <c r="M71" s="69"/>
      <c r="N71" s="71"/>
      <c r="O71" s="24"/>
      <c r="P71" s="69"/>
      <c r="Q71" s="71"/>
    </row>
    <row r="72" spans="1:17" s="11" customFormat="1" x14ac:dyDescent="0.3">
      <c r="A72" s="122"/>
      <c r="B72" s="161" t="s">
        <v>12</v>
      </c>
      <c r="C72" s="162"/>
      <c r="D72" s="159">
        <v>150000</v>
      </c>
      <c r="E72" s="163"/>
      <c r="F72" s="150">
        <f>(G72-D72)/D72</f>
        <v>0.16666666666666666</v>
      </c>
      <c r="G72" s="159">
        <v>175000</v>
      </c>
      <c r="H72" s="163"/>
      <c r="I72" s="150">
        <f>(J72-G72)/G72</f>
        <v>0.14285714285714285</v>
      </c>
      <c r="J72" s="159">
        <v>200000</v>
      </c>
      <c r="K72" s="163"/>
      <c r="L72" s="150">
        <f>(M72-J72)/J72</f>
        <v>0.25</v>
      </c>
      <c r="M72" s="159">
        <v>250000</v>
      </c>
      <c r="N72" s="163"/>
      <c r="O72" s="150">
        <f>(P72-M72)/M72</f>
        <v>-0.2</v>
      </c>
      <c r="P72" s="159">
        <v>200000</v>
      </c>
      <c r="Q72" s="163"/>
    </row>
    <row r="73" spans="1:17" s="11" customFormat="1" x14ac:dyDescent="0.3">
      <c r="A73" s="123"/>
      <c r="B73" s="113"/>
      <c r="C73" s="17"/>
      <c r="D73" s="69"/>
      <c r="E73" s="71"/>
      <c r="F73" s="24"/>
      <c r="G73" s="69"/>
      <c r="H73" s="71"/>
      <c r="I73" s="24"/>
      <c r="J73" s="69"/>
      <c r="K73" s="71"/>
      <c r="L73" s="24"/>
      <c r="M73" s="69"/>
      <c r="N73" s="71"/>
      <c r="O73" s="24"/>
      <c r="P73" s="69"/>
      <c r="Q73" s="71"/>
    </row>
    <row r="74" spans="1:17" s="11" customFormat="1" x14ac:dyDescent="0.3">
      <c r="A74" s="123"/>
      <c r="B74" s="113" t="s">
        <v>65</v>
      </c>
      <c r="C74" s="17"/>
      <c r="D74" s="69">
        <v>700000</v>
      </c>
      <c r="E74" s="71"/>
      <c r="F74" s="43">
        <f>(G74-D74)/D74</f>
        <v>-5.7142857142857141E-2</v>
      </c>
      <c r="G74" s="69">
        <v>660000</v>
      </c>
      <c r="H74" s="71"/>
      <c r="I74" s="43">
        <f>(J74-G74)/G74</f>
        <v>-6.0606060606060608E-2</v>
      </c>
      <c r="J74" s="69">
        <v>620000</v>
      </c>
      <c r="K74" s="71"/>
      <c r="L74" s="43">
        <f>(M74-J74)/J74</f>
        <v>-6.4516129032258063E-2</v>
      </c>
      <c r="M74" s="69">
        <v>580000</v>
      </c>
      <c r="N74" s="71"/>
      <c r="O74" s="43">
        <f>(P74-M74)/M74</f>
        <v>0.10344827586206896</v>
      </c>
      <c r="P74" s="69">
        <v>640000</v>
      </c>
      <c r="Q74" s="71"/>
    </row>
    <row r="75" spans="1:17" s="11" customFormat="1" x14ac:dyDescent="0.3">
      <c r="A75" s="123"/>
      <c r="B75" s="113" t="s">
        <v>66</v>
      </c>
      <c r="C75" s="17"/>
      <c r="D75" s="69">
        <v>500000</v>
      </c>
      <c r="E75" s="71"/>
      <c r="F75" s="43">
        <f>(G75-D75)/D75</f>
        <v>-0.04</v>
      </c>
      <c r="G75" s="69">
        <v>480000</v>
      </c>
      <c r="H75" s="71"/>
      <c r="I75" s="43">
        <f>(J75-G75)/G75</f>
        <v>-4.1666666666666664E-2</v>
      </c>
      <c r="J75" s="69">
        <v>460000</v>
      </c>
      <c r="K75" s="71"/>
      <c r="L75" s="43">
        <f>(M75-J75)/J75</f>
        <v>-4.3478260869565216E-2</v>
      </c>
      <c r="M75" s="69">
        <v>440000</v>
      </c>
      <c r="N75" s="71"/>
      <c r="O75" s="43">
        <f>(P75-M75)/M75</f>
        <v>-4.5454545454545456E-2</v>
      </c>
      <c r="P75" s="69">
        <v>420000</v>
      </c>
      <c r="Q75" s="71"/>
    </row>
    <row r="76" spans="1:17" s="11" customFormat="1" x14ac:dyDescent="0.3">
      <c r="A76" s="122"/>
      <c r="B76" s="161" t="s">
        <v>30</v>
      </c>
      <c r="C76" s="162"/>
      <c r="D76" s="159">
        <f>SUM(D74:D75)</f>
        <v>1200000</v>
      </c>
      <c r="E76" s="163"/>
      <c r="F76" s="150">
        <f>(G76-D76)/D76</f>
        <v>-0.05</v>
      </c>
      <c r="G76" s="159">
        <f>SUM(G74:G75)</f>
        <v>1140000</v>
      </c>
      <c r="H76" s="163"/>
      <c r="I76" s="150">
        <f>(J76-G76)/G76</f>
        <v>-5.2631578947368418E-2</v>
      </c>
      <c r="J76" s="159">
        <f>SUM(J74:J75)</f>
        <v>1080000</v>
      </c>
      <c r="K76" s="163"/>
      <c r="L76" s="150">
        <f>(M76-J76)/J76</f>
        <v>-5.5555555555555552E-2</v>
      </c>
      <c r="M76" s="159">
        <f>SUM(M74:M75)</f>
        <v>1020000</v>
      </c>
      <c r="N76" s="163"/>
      <c r="O76" s="150">
        <f>(P76-M76)/M76</f>
        <v>3.9215686274509803E-2</v>
      </c>
      <c r="P76" s="159">
        <f>SUM(P74:P75)</f>
        <v>1060000</v>
      </c>
      <c r="Q76" s="163"/>
    </row>
    <row r="77" spans="1:17" s="11" customFormat="1" x14ac:dyDescent="0.3">
      <c r="A77" s="123"/>
      <c r="B77" s="113"/>
      <c r="C77" s="17"/>
      <c r="D77" s="72"/>
      <c r="E77" s="71"/>
      <c r="F77" s="24"/>
      <c r="G77" s="72"/>
      <c r="H77" s="71"/>
      <c r="I77" s="24"/>
      <c r="J77" s="72"/>
      <c r="K77" s="71"/>
      <c r="L77" s="24"/>
      <c r="M77" s="72"/>
      <c r="N77" s="71"/>
      <c r="O77" s="24"/>
      <c r="P77" s="72"/>
      <c r="Q77" s="71"/>
    </row>
    <row r="78" spans="1:17" s="11" customFormat="1" x14ac:dyDescent="0.3">
      <c r="A78" s="124"/>
      <c r="B78" s="114" t="s">
        <v>31</v>
      </c>
      <c r="C78" s="85"/>
      <c r="D78" s="77">
        <f>SUM(D76+D72)</f>
        <v>1350000</v>
      </c>
      <c r="E78" s="78"/>
      <c r="F78" s="86">
        <f>(G78-D78)/D78</f>
        <v>-2.5925925925925925E-2</v>
      </c>
      <c r="G78" s="77">
        <f>SUM(G76+G72)</f>
        <v>1315000</v>
      </c>
      <c r="H78" s="78"/>
      <c r="I78" s="86">
        <f>(J78-G78)/G78</f>
        <v>-2.6615969581749048E-2</v>
      </c>
      <c r="J78" s="77">
        <f>SUM(J76+J72)</f>
        <v>1280000</v>
      </c>
      <c r="K78" s="78"/>
      <c r="L78" s="86">
        <f>(M78-J78)/J78</f>
        <v>-7.8125E-3</v>
      </c>
      <c r="M78" s="77">
        <f>SUM(M76+M72)</f>
        <v>1270000</v>
      </c>
      <c r="N78" s="78"/>
      <c r="O78" s="86">
        <f>(P78-M78)/M78</f>
        <v>-7.874015748031496E-3</v>
      </c>
      <c r="P78" s="77">
        <f>SUM(P76+P72)</f>
        <v>1260000</v>
      </c>
      <c r="Q78" s="78"/>
    </row>
    <row r="79" spans="1:17" s="11" customFormat="1" x14ac:dyDescent="0.3">
      <c r="A79" s="123"/>
      <c r="B79" s="113"/>
      <c r="C79" s="17"/>
      <c r="D79" s="72"/>
      <c r="E79" s="71"/>
      <c r="F79" s="24"/>
      <c r="G79" s="72"/>
      <c r="H79" s="71"/>
      <c r="I79" s="24"/>
      <c r="J79" s="72"/>
      <c r="K79" s="71"/>
      <c r="L79" s="24"/>
      <c r="M79" s="72"/>
      <c r="N79" s="71"/>
      <c r="O79" s="24"/>
      <c r="P79" s="72"/>
      <c r="Q79" s="71"/>
    </row>
    <row r="80" spans="1:17" s="44" customFormat="1" ht="17" thickBot="1" x14ac:dyDescent="0.4">
      <c r="A80" s="122"/>
      <c r="B80" s="87" t="s">
        <v>7</v>
      </c>
      <c r="C80" s="87"/>
      <c r="D80" s="79">
        <f>D78+D70</f>
        <v>2200000</v>
      </c>
      <c r="E80" s="80"/>
      <c r="F80" s="88">
        <f>(G80-D80)/D80</f>
        <v>4.7727272727272729E-2</v>
      </c>
      <c r="G80" s="79">
        <f>G78+G70</f>
        <v>2305000</v>
      </c>
      <c r="H80" s="80"/>
      <c r="I80" s="88">
        <f>(J80-G80)/G80</f>
        <v>-1.5184381778741865E-2</v>
      </c>
      <c r="J80" s="79">
        <f>J78+J70</f>
        <v>2270000</v>
      </c>
      <c r="K80" s="80"/>
      <c r="L80" s="88">
        <f>(M80-J80)/J80</f>
        <v>-1.3215859030837005E-2</v>
      </c>
      <c r="M80" s="79">
        <f>M78+M70</f>
        <v>2240000</v>
      </c>
      <c r="N80" s="80"/>
      <c r="O80" s="88">
        <f>(P80-M80)/M80</f>
        <v>-8.7053571428571425E-2</v>
      </c>
      <c r="P80" s="79">
        <f>P78+P70</f>
        <v>2045000</v>
      </c>
      <c r="Q80" s="80"/>
    </row>
    <row r="81" spans="1:17" s="11" customFormat="1" x14ac:dyDescent="0.3">
      <c r="A81" s="123"/>
      <c r="B81" s="17"/>
      <c r="C81" s="17"/>
      <c r="D81" s="69"/>
      <c r="E81" s="71"/>
      <c r="F81" s="24"/>
      <c r="G81" s="69"/>
      <c r="H81" s="71"/>
      <c r="I81" s="24"/>
      <c r="J81" s="69"/>
      <c r="K81" s="71"/>
      <c r="L81" s="24"/>
      <c r="M81" s="69"/>
      <c r="N81" s="71"/>
      <c r="O81" s="24"/>
      <c r="P81" s="69"/>
      <c r="Q81" s="71"/>
    </row>
    <row r="82" spans="1:17" s="11" customFormat="1" x14ac:dyDescent="0.3">
      <c r="A82" s="123"/>
      <c r="B82" s="17"/>
      <c r="C82" s="17"/>
      <c r="D82" s="69"/>
      <c r="E82" s="71"/>
      <c r="F82" s="24"/>
      <c r="G82" s="69"/>
      <c r="H82" s="71"/>
      <c r="I82" s="24"/>
      <c r="J82" s="69"/>
      <c r="K82" s="71"/>
      <c r="L82" s="24"/>
      <c r="M82" s="69"/>
      <c r="N82" s="71"/>
      <c r="O82" s="24"/>
      <c r="P82" s="69"/>
      <c r="Q82" s="71"/>
    </row>
    <row r="83" spans="1:17" s="11" customFormat="1" ht="14.5" thickBot="1" x14ac:dyDescent="0.35">
      <c r="A83" s="123"/>
      <c r="B83" s="17"/>
      <c r="C83" s="17"/>
      <c r="D83" s="69"/>
      <c r="E83" s="71"/>
      <c r="F83" s="24"/>
      <c r="G83" s="69"/>
      <c r="H83" s="71"/>
      <c r="I83" s="24"/>
      <c r="J83" s="69"/>
      <c r="K83" s="71"/>
      <c r="L83" s="24"/>
      <c r="M83" s="69"/>
      <c r="N83" s="71"/>
      <c r="O83" s="24"/>
      <c r="P83" s="69"/>
      <c r="Q83" s="71"/>
    </row>
    <row r="84" spans="1:17" s="3" customFormat="1" ht="15.5" x14ac:dyDescent="0.35">
      <c r="A84" s="123"/>
      <c r="B84" s="81" t="s">
        <v>67</v>
      </c>
      <c r="C84" s="81"/>
      <c r="D84" s="82">
        <v>400000</v>
      </c>
      <c r="E84" s="83"/>
      <c r="F84" s="84">
        <f>(G84-D84)/D84</f>
        <v>-0.05</v>
      </c>
      <c r="G84" s="82">
        <v>380000</v>
      </c>
      <c r="H84" s="83"/>
      <c r="I84" s="84">
        <f>(J84-G84)/G84</f>
        <v>2.6315789473684209E-2</v>
      </c>
      <c r="J84" s="82">
        <v>390000</v>
      </c>
      <c r="K84" s="83"/>
      <c r="L84" s="84">
        <f>(M84-J84)/J84</f>
        <v>-2.564102564102564E-2</v>
      </c>
      <c r="M84" s="82">
        <v>380000</v>
      </c>
      <c r="N84" s="83"/>
      <c r="O84" s="84">
        <f>(P84-M84)/M84</f>
        <v>-7.8947368421052627E-2</v>
      </c>
      <c r="P84" s="82">
        <v>350000</v>
      </c>
      <c r="Q84" s="83"/>
    </row>
    <row r="85" spans="1:17" s="11" customFormat="1" x14ac:dyDescent="0.3">
      <c r="A85" s="123"/>
      <c r="B85" s="113" t="s">
        <v>68</v>
      </c>
      <c r="C85" s="17"/>
      <c r="D85" s="69">
        <v>40000</v>
      </c>
      <c r="E85" s="71"/>
      <c r="F85" s="43">
        <f>(G85-D85)/D85</f>
        <v>-0.5</v>
      </c>
      <c r="G85" s="69">
        <v>20000</v>
      </c>
      <c r="H85" s="71"/>
      <c r="I85" s="43">
        <f>(J85-G85)/G85</f>
        <v>0</v>
      </c>
      <c r="J85" s="69">
        <v>20000</v>
      </c>
      <c r="K85" s="71"/>
      <c r="L85" s="43">
        <f>(M85-J85)/J85</f>
        <v>0.25</v>
      </c>
      <c r="M85" s="69">
        <v>25000</v>
      </c>
      <c r="N85" s="71"/>
      <c r="O85" s="43">
        <f>(P85-M85)/M85</f>
        <v>-0.2</v>
      </c>
      <c r="P85" s="69">
        <v>20000</v>
      </c>
      <c r="Q85" s="71"/>
    </row>
    <row r="86" spans="1:17" s="11" customFormat="1" x14ac:dyDescent="0.3">
      <c r="A86" s="123"/>
      <c r="B86" s="113" t="s">
        <v>32</v>
      </c>
      <c r="C86" s="17"/>
      <c r="D86" s="69">
        <v>35000</v>
      </c>
      <c r="E86" s="71"/>
      <c r="F86" s="43">
        <f>(G86-D86)/D86</f>
        <v>0.42857142857142855</v>
      </c>
      <c r="G86" s="69">
        <v>50000</v>
      </c>
      <c r="H86" s="71"/>
      <c r="I86" s="43">
        <f>(J86-G86)/G86</f>
        <v>-0.2</v>
      </c>
      <c r="J86" s="69">
        <v>40000</v>
      </c>
      <c r="K86" s="71"/>
      <c r="L86" s="43">
        <f>(M86-J86)/J86</f>
        <v>0</v>
      </c>
      <c r="M86" s="69">
        <v>40000</v>
      </c>
      <c r="N86" s="71"/>
      <c r="O86" s="43">
        <f>(P86-M86)/M86</f>
        <v>-0.25</v>
      </c>
      <c r="P86" s="69">
        <v>30000</v>
      </c>
      <c r="Q86" s="71"/>
    </row>
    <row r="87" spans="1:17" s="11" customFormat="1" x14ac:dyDescent="0.3">
      <c r="A87" s="122"/>
      <c r="B87" s="164" t="s">
        <v>13</v>
      </c>
      <c r="C87" s="165"/>
      <c r="D87" s="166">
        <f>SUM(D84:D86)</f>
        <v>475000</v>
      </c>
      <c r="E87" s="167"/>
      <c r="F87" s="168">
        <f>(G87-D87)/D87</f>
        <v>-5.2631578947368418E-2</v>
      </c>
      <c r="G87" s="166">
        <f>SUM(G84:G86)</f>
        <v>450000</v>
      </c>
      <c r="H87" s="167"/>
      <c r="I87" s="168">
        <f>(J87-G87)/G87</f>
        <v>0</v>
      </c>
      <c r="J87" s="166">
        <f>SUM(J84:J86)</f>
        <v>450000</v>
      </c>
      <c r="K87" s="167"/>
      <c r="L87" s="168">
        <f>(M87-J87)/J87</f>
        <v>-1.1111111111111112E-2</v>
      </c>
      <c r="M87" s="166">
        <f>SUM(M84:M86)</f>
        <v>445000</v>
      </c>
      <c r="N87" s="167"/>
      <c r="O87" s="168">
        <f>(P87-M87)/M87</f>
        <v>-0.10112359550561797</v>
      </c>
      <c r="P87" s="166">
        <f>SUM(P84:P86)</f>
        <v>400000</v>
      </c>
      <c r="Q87" s="167"/>
    </row>
    <row r="88" spans="1:17" s="11" customFormat="1" x14ac:dyDescent="0.3">
      <c r="A88" s="123"/>
      <c r="B88" s="113"/>
      <c r="C88" s="17"/>
      <c r="D88" s="69"/>
      <c r="E88" s="71"/>
      <c r="F88" s="24"/>
      <c r="G88" s="69"/>
      <c r="H88" s="71"/>
      <c r="I88" s="24"/>
      <c r="J88" s="69"/>
      <c r="K88" s="71"/>
      <c r="L88" s="24"/>
      <c r="M88" s="69"/>
      <c r="N88" s="71"/>
      <c r="O88" s="24"/>
      <c r="P88" s="69"/>
      <c r="Q88" s="71"/>
    </row>
    <row r="89" spans="1:17" s="11" customFormat="1" x14ac:dyDescent="0.3">
      <c r="A89" s="123"/>
      <c r="B89" s="113" t="s">
        <v>69</v>
      </c>
      <c r="C89" s="17"/>
      <c r="D89" s="69">
        <v>600000</v>
      </c>
      <c r="E89" s="71"/>
      <c r="F89" s="43">
        <f t="shared" ref="F89:F92" si="29">(G89-D89)/D89</f>
        <v>-1.6666666666666666E-2</v>
      </c>
      <c r="G89" s="69">
        <v>590000</v>
      </c>
      <c r="H89" s="71"/>
      <c r="I89" s="43">
        <f t="shared" ref="I89:I92" si="30">(J89-G89)/G89</f>
        <v>-1.6949152542372881E-2</v>
      </c>
      <c r="J89" s="69">
        <v>580000</v>
      </c>
      <c r="K89" s="71"/>
      <c r="L89" s="43">
        <f t="shared" ref="L89:L92" si="31">(M89-J89)/J89</f>
        <v>-1.7241379310344827E-2</v>
      </c>
      <c r="M89" s="69">
        <v>570000</v>
      </c>
      <c r="N89" s="71"/>
      <c r="O89" s="43">
        <f t="shared" ref="O89:O92" si="32">(P89-M89)/M89</f>
        <v>-1.7543859649122806E-2</v>
      </c>
      <c r="P89" s="69">
        <v>560000</v>
      </c>
      <c r="Q89" s="71"/>
    </row>
    <row r="90" spans="1:17" s="11" customFormat="1" x14ac:dyDescent="0.3">
      <c r="A90" s="123"/>
      <c r="B90" s="113" t="s">
        <v>70</v>
      </c>
      <c r="C90" s="17"/>
      <c r="D90" s="69">
        <v>300000</v>
      </c>
      <c r="E90" s="71"/>
      <c r="F90" s="43">
        <f t="shared" si="29"/>
        <v>0</v>
      </c>
      <c r="G90" s="69">
        <v>300000</v>
      </c>
      <c r="H90" s="71"/>
      <c r="I90" s="43">
        <f t="shared" si="30"/>
        <v>0</v>
      </c>
      <c r="J90" s="69">
        <v>300000</v>
      </c>
      <c r="K90" s="71"/>
      <c r="L90" s="43">
        <f t="shared" si="31"/>
        <v>0</v>
      </c>
      <c r="M90" s="69">
        <v>300000</v>
      </c>
      <c r="N90" s="71"/>
      <c r="O90" s="43">
        <f t="shared" si="32"/>
        <v>0</v>
      </c>
      <c r="P90" s="69">
        <v>300000</v>
      </c>
      <c r="Q90" s="71"/>
    </row>
    <row r="91" spans="1:17" s="11" customFormat="1" x14ac:dyDescent="0.3">
      <c r="A91" s="123"/>
      <c r="B91" s="113" t="s">
        <v>79</v>
      </c>
      <c r="C91" s="17"/>
      <c r="D91" s="69">
        <v>100000</v>
      </c>
      <c r="E91" s="71"/>
      <c r="F91" s="43">
        <f t="shared" si="29"/>
        <v>0</v>
      </c>
      <c r="G91" s="69">
        <v>100000</v>
      </c>
      <c r="H91" s="71"/>
      <c r="I91" s="43">
        <f t="shared" si="30"/>
        <v>0</v>
      </c>
      <c r="J91" s="69">
        <v>100000</v>
      </c>
      <c r="K91" s="71"/>
      <c r="L91" s="43">
        <f t="shared" si="31"/>
        <v>0.25</v>
      </c>
      <c r="M91" s="69">
        <v>125000</v>
      </c>
      <c r="N91" s="71"/>
      <c r="O91" s="43">
        <f t="shared" si="32"/>
        <v>0</v>
      </c>
      <c r="P91" s="69">
        <v>125000</v>
      </c>
      <c r="Q91" s="71"/>
    </row>
    <row r="92" spans="1:17" s="27" customFormat="1" x14ac:dyDescent="0.3">
      <c r="A92" s="122"/>
      <c r="B92" s="164" t="s">
        <v>14</v>
      </c>
      <c r="C92" s="165"/>
      <c r="D92" s="166">
        <f>SUM(D89:D91)</f>
        <v>1000000</v>
      </c>
      <c r="E92" s="167"/>
      <c r="F92" s="168">
        <f t="shared" si="29"/>
        <v>-0.01</v>
      </c>
      <c r="G92" s="166">
        <f>SUM(G89:G91)</f>
        <v>990000</v>
      </c>
      <c r="H92" s="167"/>
      <c r="I92" s="168">
        <f t="shared" si="30"/>
        <v>-1.0101010101010102E-2</v>
      </c>
      <c r="J92" s="166">
        <f>SUM(J89:J91)</f>
        <v>980000</v>
      </c>
      <c r="K92" s="167"/>
      <c r="L92" s="168">
        <f t="shared" si="31"/>
        <v>1.5306122448979591E-2</v>
      </c>
      <c r="M92" s="166">
        <f>SUM(M89:M91)</f>
        <v>995000</v>
      </c>
      <c r="N92" s="167"/>
      <c r="O92" s="168">
        <f t="shared" si="32"/>
        <v>-1.0050251256281407E-2</v>
      </c>
      <c r="P92" s="166">
        <f>SUM(P89:P91)</f>
        <v>985000</v>
      </c>
      <c r="Q92" s="167"/>
    </row>
    <row r="93" spans="1:17" s="11" customFormat="1" x14ac:dyDescent="0.3">
      <c r="A93" s="123"/>
      <c r="B93" s="113"/>
      <c r="C93" s="17"/>
      <c r="D93" s="72"/>
      <c r="E93" s="71"/>
      <c r="F93" s="24"/>
      <c r="G93" s="72"/>
      <c r="H93" s="71"/>
      <c r="I93" s="24"/>
      <c r="J93" s="72"/>
      <c r="K93" s="71"/>
      <c r="L93" s="24"/>
      <c r="M93" s="72"/>
      <c r="N93" s="71"/>
      <c r="O93" s="24"/>
      <c r="P93" s="72"/>
      <c r="Q93" s="71"/>
    </row>
    <row r="94" spans="1:17" s="11" customFormat="1" x14ac:dyDescent="0.3">
      <c r="A94" s="123"/>
      <c r="B94" s="169" t="s">
        <v>15</v>
      </c>
      <c r="C94" s="170"/>
      <c r="D94" s="171">
        <f>D92+D87</f>
        <v>1475000</v>
      </c>
      <c r="E94" s="172"/>
      <c r="F94" s="173">
        <f>(G94-D94)/D94</f>
        <v>-2.3728813559322035E-2</v>
      </c>
      <c r="G94" s="171">
        <f>G92+G87</f>
        <v>1440000</v>
      </c>
      <c r="H94" s="172"/>
      <c r="I94" s="173">
        <f>(J94-G94)/G94</f>
        <v>-6.9444444444444441E-3</v>
      </c>
      <c r="J94" s="171">
        <f>J92+J87</f>
        <v>1430000</v>
      </c>
      <c r="K94" s="172"/>
      <c r="L94" s="173">
        <f>(M94-J94)/J94</f>
        <v>6.993006993006993E-3</v>
      </c>
      <c r="M94" s="171">
        <f>M92+M87</f>
        <v>1440000</v>
      </c>
      <c r="N94" s="172"/>
      <c r="O94" s="173">
        <f>(P94-M94)/M94</f>
        <v>-3.8194444444444448E-2</v>
      </c>
      <c r="P94" s="171">
        <f>P92+P87</f>
        <v>1385000</v>
      </c>
      <c r="Q94" s="172"/>
    </row>
    <row r="95" spans="1:17" s="4" customFormat="1" x14ac:dyDescent="0.3">
      <c r="A95" s="123"/>
      <c r="B95" s="113"/>
      <c r="C95" s="17"/>
      <c r="D95" s="69"/>
      <c r="E95" s="71"/>
      <c r="F95" s="24"/>
      <c r="G95" s="69"/>
      <c r="H95" s="71"/>
      <c r="I95" s="24"/>
      <c r="J95" s="69"/>
      <c r="K95" s="71"/>
      <c r="L95" s="24"/>
      <c r="M95" s="69"/>
      <c r="N95" s="71"/>
      <c r="O95" s="24"/>
      <c r="P95" s="69"/>
      <c r="Q95" s="71"/>
    </row>
    <row r="96" spans="1:17" s="11" customFormat="1" x14ac:dyDescent="0.3">
      <c r="A96" s="123"/>
      <c r="B96" s="113" t="s">
        <v>71</v>
      </c>
      <c r="C96" s="17"/>
      <c r="D96" s="69">
        <v>200000</v>
      </c>
      <c r="E96" s="71"/>
      <c r="F96" s="43">
        <f>(G96-D96)/D96</f>
        <v>0</v>
      </c>
      <c r="G96" s="69">
        <v>200000</v>
      </c>
      <c r="H96" s="71"/>
      <c r="I96" s="43">
        <f>(J96-G96)/G96</f>
        <v>0</v>
      </c>
      <c r="J96" s="69">
        <v>200000</v>
      </c>
      <c r="K96" s="71"/>
      <c r="L96" s="43">
        <f>(M96-J96)/J96</f>
        <v>0</v>
      </c>
      <c r="M96" s="69">
        <v>200000</v>
      </c>
      <c r="N96" s="71"/>
      <c r="O96" s="43">
        <f>(P96-M96)/M96</f>
        <v>0</v>
      </c>
      <c r="P96" s="69">
        <v>200000</v>
      </c>
      <c r="Q96" s="71"/>
    </row>
    <row r="97" spans="1:17" s="11" customFormat="1" x14ac:dyDescent="0.3">
      <c r="A97" s="123"/>
      <c r="B97" s="113" t="s">
        <v>73</v>
      </c>
      <c r="C97" s="17"/>
      <c r="D97" s="69">
        <v>100000</v>
      </c>
      <c r="E97" s="71"/>
      <c r="F97" s="43"/>
      <c r="G97" s="69">
        <v>100000</v>
      </c>
      <c r="H97" s="71"/>
      <c r="I97" s="43"/>
      <c r="J97" s="69">
        <v>100000</v>
      </c>
      <c r="K97" s="71"/>
      <c r="L97" s="43"/>
      <c r="M97" s="69">
        <v>100000</v>
      </c>
      <c r="N97" s="71"/>
      <c r="O97" s="43"/>
      <c r="P97" s="69">
        <v>100000</v>
      </c>
      <c r="Q97" s="71"/>
    </row>
    <row r="98" spans="1:17" s="11" customFormat="1" x14ac:dyDescent="0.3">
      <c r="A98" s="123"/>
      <c r="B98" s="113" t="s">
        <v>72</v>
      </c>
      <c r="C98" s="17"/>
      <c r="D98" s="69">
        <v>60000</v>
      </c>
      <c r="E98" s="71"/>
      <c r="F98" s="43">
        <f>(G98-D98)/D98</f>
        <v>0</v>
      </c>
      <c r="G98" s="69">
        <v>60000</v>
      </c>
      <c r="H98" s="71"/>
      <c r="I98" s="43">
        <f>(J98-G98)/G98</f>
        <v>0</v>
      </c>
      <c r="J98" s="69">
        <v>60000</v>
      </c>
      <c r="K98" s="71"/>
      <c r="L98" s="43">
        <f>(M98-J98)/J98</f>
        <v>0</v>
      </c>
      <c r="M98" s="69">
        <v>60000</v>
      </c>
      <c r="N98" s="71"/>
      <c r="O98" s="43">
        <f>(P98-M98)/M98</f>
        <v>0</v>
      </c>
      <c r="P98" s="69">
        <v>60000</v>
      </c>
      <c r="Q98" s="71"/>
    </row>
    <row r="99" spans="1:17" s="11" customFormat="1" x14ac:dyDescent="0.3">
      <c r="A99" s="123"/>
      <c r="B99" s="113" t="s">
        <v>33</v>
      </c>
      <c r="C99" s="17"/>
      <c r="D99" s="69">
        <f>D80-D94-D96-D97-D98-D100</f>
        <v>37000</v>
      </c>
      <c r="E99" s="71"/>
      <c r="F99" s="43"/>
      <c r="G99" s="69">
        <f>G80-G94-G96-G97-G98-G100</f>
        <v>279500</v>
      </c>
      <c r="H99" s="71"/>
      <c r="I99" s="43"/>
      <c r="J99" s="69">
        <f>J80-J94-J96-J97-J98-J100</f>
        <v>188900</v>
      </c>
      <c r="K99" s="71"/>
      <c r="L99" s="43"/>
      <c r="M99" s="69">
        <f>M80-M94-M96-M97-M98-M100</f>
        <v>214500</v>
      </c>
      <c r="N99" s="71"/>
      <c r="O99" s="43"/>
      <c r="P99" s="69">
        <f>P80-P94-P96-P97-P98-P100</f>
        <v>234400</v>
      </c>
      <c r="Q99" s="71"/>
    </row>
    <row r="100" spans="1:17" s="5" customFormat="1" x14ac:dyDescent="0.3">
      <c r="A100" s="123"/>
      <c r="B100" s="113" t="s">
        <v>34</v>
      </c>
      <c r="C100" s="17"/>
      <c r="D100" s="69">
        <f>D46</f>
        <v>328000</v>
      </c>
      <c r="E100" s="71"/>
      <c r="F100" s="43">
        <f>(G100-D100)/D100</f>
        <v>-0.3125</v>
      </c>
      <c r="G100" s="69">
        <f>G46</f>
        <v>225500</v>
      </c>
      <c r="H100" s="71"/>
      <c r="I100" s="43">
        <f>(J100-G100)/G100</f>
        <v>0.29090909090909089</v>
      </c>
      <c r="J100" s="69">
        <f>J46</f>
        <v>291100</v>
      </c>
      <c r="K100" s="71"/>
      <c r="L100" s="43">
        <f>(M100-J100)/J100</f>
        <v>-0.22535211267605634</v>
      </c>
      <c r="M100" s="69">
        <f>M46</f>
        <v>225500</v>
      </c>
      <c r="N100" s="71"/>
      <c r="O100" s="43">
        <f>(P100-M100)/M100</f>
        <v>-0.70909090909090911</v>
      </c>
      <c r="P100" s="69">
        <f>P46</f>
        <v>65600</v>
      </c>
      <c r="Q100" s="71"/>
    </row>
    <row r="101" spans="1:17" s="11" customFormat="1" x14ac:dyDescent="0.3">
      <c r="A101" s="123"/>
      <c r="B101" s="114" t="s">
        <v>16</v>
      </c>
      <c r="C101" s="85"/>
      <c r="D101" s="77">
        <f>SUM(D96:D100)</f>
        <v>725000</v>
      </c>
      <c r="E101" s="78"/>
      <c r="F101" s="86">
        <f>(G101-D101)/D101</f>
        <v>0.19310344827586207</v>
      </c>
      <c r="G101" s="77">
        <f>SUM(G96:G100)</f>
        <v>865000</v>
      </c>
      <c r="H101" s="78"/>
      <c r="I101" s="86">
        <f>(J101-G101)/G101</f>
        <v>-2.8901734104046242E-2</v>
      </c>
      <c r="J101" s="77">
        <f>SUM(J96:J100)</f>
        <v>840000</v>
      </c>
      <c r="K101" s="78"/>
      <c r="L101" s="86">
        <f>(M101-J101)/J101</f>
        <v>-4.7619047619047616E-2</v>
      </c>
      <c r="M101" s="77">
        <f>SUM(M96:M100)</f>
        <v>800000</v>
      </c>
      <c r="N101" s="78"/>
      <c r="O101" s="86">
        <f>(P101-M101)/M101</f>
        <v>-0.17499999999999999</v>
      </c>
      <c r="P101" s="77">
        <f>SUM(P96:P100)</f>
        <v>660000</v>
      </c>
      <c r="Q101" s="78"/>
    </row>
    <row r="102" spans="1:17" s="11" customFormat="1" x14ac:dyDescent="0.3">
      <c r="A102" s="123"/>
      <c r="B102" s="113"/>
      <c r="C102" s="17"/>
      <c r="D102" s="72"/>
      <c r="E102" s="71"/>
      <c r="F102" s="24"/>
      <c r="G102" s="72"/>
      <c r="H102" s="71"/>
      <c r="I102" s="24"/>
      <c r="J102" s="72"/>
      <c r="K102" s="71"/>
      <c r="L102" s="24"/>
      <c r="M102" s="72"/>
      <c r="N102" s="71"/>
      <c r="O102" s="24"/>
      <c r="P102" s="72"/>
      <c r="Q102" s="71"/>
    </row>
    <row r="103" spans="1:17" s="11" customFormat="1" ht="17" thickBot="1" x14ac:dyDescent="0.4">
      <c r="A103" s="123"/>
      <c r="B103" s="87" t="s">
        <v>24</v>
      </c>
      <c r="C103" s="87"/>
      <c r="D103" s="79">
        <f>D101+D94</f>
        <v>2200000</v>
      </c>
      <c r="E103" s="80"/>
      <c r="F103" s="88">
        <f>(G103-D103)/D103</f>
        <v>4.7727272727272729E-2</v>
      </c>
      <c r="G103" s="79">
        <f>G101+G94</f>
        <v>2305000</v>
      </c>
      <c r="H103" s="80"/>
      <c r="I103" s="88">
        <f>(J103-G103)/G103</f>
        <v>-1.5184381778741865E-2</v>
      </c>
      <c r="J103" s="79">
        <f>J101+J94</f>
        <v>2270000</v>
      </c>
      <c r="K103" s="80"/>
      <c r="L103" s="88">
        <f>(M103-J103)/J103</f>
        <v>-1.3215859030837005E-2</v>
      </c>
      <c r="M103" s="79">
        <f>M101+M94</f>
        <v>2240000</v>
      </c>
      <c r="N103" s="80"/>
      <c r="O103" s="88">
        <f>(P103-M103)/M103</f>
        <v>-8.7053571428571425E-2</v>
      </c>
      <c r="P103" s="79">
        <f>P101+P94</f>
        <v>2045000</v>
      </c>
      <c r="Q103" s="80"/>
    </row>
    <row r="104" spans="1:17" s="11" customFormat="1" x14ac:dyDescent="0.3">
      <c r="A104" s="116"/>
      <c r="B104" s="6"/>
      <c r="C104" s="6"/>
      <c r="D104" s="6"/>
      <c r="E104" s="9"/>
      <c r="F104" s="9"/>
      <c r="G104" s="6"/>
      <c r="H104" s="9"/>
      <c r="I104" s="9"/>
      <c r="J104" s="6"/>
      <c r="K104" s="9"/>
      <c r="L104" s="9"/>
      <c r="M104" s="6"/>
      <c r="N104" s="9"/>
      <c r="O104" s="9"/>
      <c r="P104" s="6"/>
      <c r="Q104" s="9"/>
    </row>
    <row r="105" spans="1:17" s="5" customFormat="1" x14ac:dyDescent="0.3">
      <c r="A105" s="129"/>
      <c r="B105" s="17" t="s">
        <v>23</v>
      </c>
      <c r="C105" s="17"/>
      <c r="D105" s="38">
        <f>D103-D80</f>
        <v>0</v>
      </c>
      <c r="E105" s="9"/>
      <c r="F105" s="9"/>
      <c r="G105" s="38">
        <f>G103-G80</f>
        <v>0</v>
      </c>
      <c r="H105" s="9"/>
      <c r="I105" s="9"/>
      <c r="J105" s="38">
        <f>J103-J80</f>
        <v>0</v>
      </c>
      <c r="K105" s="9"/>
      <c r="L105" s="9"/>
      <c r="M105" s="38">
        <f>M103-M80</f>
        <v>0</v>
      </c>
      <c r="N105" s="9"/>
      <c r="O105" s="9"/>
      <c r="P105" s="38">
        <f>P103-P80</f>
        <v>0</v>
      </c>
      <c r="Q105" s="9"/>
    </row>
  </sheetData>
  <phoneticPr fontId="11" type="noConversion"/>
  <pageMargins left="0.70866141732283472" right="0.70866141732283472" top="0.78740157480314965" bottom="0.39370078740157483" header="0.31496062992125984" footer="0.31496062992125984"/>
  <pageSetup paperSize="9" scale="33" orientation="landscape" r:id="rId1"/>
  <headerFooter>
    <oddHeader>&amp;L&amp;F&amp;C&amp;A&amp;RVERTRAULICH</oddHeader>
    <oddFooter>&amp;RSeite &amp;P</oddFooter>
  </headerFooter>
  <rowBreaks count="1" manualBreakCount="1">
    <brk id="48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R30"/>
  <sheetViews>
    <sheetView zoomScale="101" zoomScaleNormal="150" workbookViewId="0"/>
  </sheetViews>
  <sheetFormatPr baseColWidth="10" defaultColWidth="11.453125" defaultRowHeight="14" x14ac:dyDescent="0.3"/>
  <cols>
    <col min="1" max="1" width="46.453125" style="11" customWidth="1"/>
    <col min="2" max="2" width="16" style="16" hidden="1" customWidth="1"/>
    <col min="3" max="3" width="13.453125" style="16" hidden="1" customWidth="1"/>
    <col min="4" max="4" width="3.81640625" style="16" hidden="1" customWidth="1"/>
    <col min="5" max="5" width="10.1796875" style="11" customWidth="1"/>
    <col min="6" max="6" width="3.453125" style="11" hidden="1" customWidth="1"/>
    <col min="7" max="7" width="1.453125" style="11" hidden="1" customWidth="1"/>
    <col min="8" max="8" width="10.1796875" style="11" customWidth="1"/>
    <col min="9" max="9" width="3.453125" style="11" hidden="1" customWidth="1"/>
    <col min="10" max="10" width="1.453125" style="11" hidden="1" customWidth="1"/>
    <col min="11" max="11" width="11" style="11" customWidth="1"/>
    <col min="12" max="12" width="3.453125" style="11" hidden="1" customWidth="1"/>
    <col min="13" max="13" width="1.453125" style="11" hidden="1" customWidth="1"/>
    <col min="14" max="14" width="10.453125" style="11" customWidth="1"/>
    <col min="15" max="15" width="3.453125" style="11" hidden="1" customWidth="1"/>
    <col min="16" max="16" width="1.453125" style="11" hidden="1" customWidth="1"/>
    <col min="17" max="17" width="10.453125" style="11" customWidth="1"/>
    <col min="18" max="18" width="3.453125" style="11" hidden="1" customWidth="1"/>
    <col min="19" max="16384" width="11.453125" style="11"/>
  </cols>
  <sheetData>
    <row r="1" spans="1:18" ht="19" thickTop="1" thickBot="1" x14ac:dyDescent="0.45">
      <c r="A1" s="174" t="s">
        <v>83</v>
      </c>
      <c r="B1" s="175"/>
      <c r="C1" s="175"/>
      <c r="D1" s="175"/>
      <c r="E1" s="176"/>
      <c r="F1" s="176"/>
      <c r="G1" s="175"/>
      <c r="H1" s="176"/>
      <c r="I1" s="176"/>
      <c r="J1" s="175"/>
      <c r="K1" s="176"/>
      <c r="L1" s="176"/>
      <c r="M1" s="175"/>
      <c r="N1" s="176"/>
      <c r="O1" s="176"/>
      <c r="P1" s="175"/>
      <c r="Q1" s="176"/>
      <c r="R1" s="176"/>
    </row>
    <row r="2" spans="1:18" s="13" customFormat="1" ht="24" customHeight="1" thickTop="1" thickBot="1" x14ac:dyDescent="0.35">
      <c r="A2" s="12"/>
      <c r="B2" s="39"/>
      <c r="C2" s="39"/>
      <c r="D2" s="3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12"/>
    </row>
    <row r="3" spans="1:18" s="1" customFormat="1" ht="19.5" customHeight="1" x14ac:dyDescent="0.3">
      <c r="A3" s="94" t="s">
        <v>74</v>
      </c>
      <c r="B3" s="95"/>
      <c r="C3" s="58"/>
      <c r="D3" s="95"/>
      <c r="E3" s="57" t="s">
        <v>76</v>
      </c>
      <c r="F3" s="58"/>
      <c r="G3" s="95"/>
      <c r="H3" s="57" t="s">
        <v>76</v>
      </c>
      <c r="I3" s="58"/>
      <c r="J3" s="95"/>
      <c r="K3" s="57" t="s">
        <v>76</v>
      </c>
      <c r="L3" s="58"/>
      <c r="M3" s="95"/>
      <c r="N3" s="57" t="s">
        <v>76</v>
      </c>
      <c r="O3" s="58"/>
      <c r="P3" s="95"/>
      <c r="Q3" s="180" t="s">
        <v>76</v>
      </c>
      <c r="R3" s="58"/>
    </row>
    <row r="4" spans="1:18" s="1" customFormat="1" x14ac:dyDescent="0.3">
      <c r="A4" s="96" t="s">
        <v>8</v>
      </c>
      <c r="B4" s="97"/>
      <c r="C4" s="60" t="s">
        <v>37</v>
      </c>
      <c r="D4" s="97"/>
      <c r="E4" s="59" t="str">
        <f>'ER und BL (Beispiel)'!D4</f>
        <v>31.12.</v>
      </c>
      <c r="F4" s="60"/>
      <c r="G4" s="97"/>
      <c r="H4" s="59" t="str">
        <f>'ER und BL (Beispiel)'!G4</f>
        <v>31.12.</v>
      </c>
      <c r="I4" s="60"/>
      <c r="J4" s="97"/>
      <c r="K4" s="59" t="str">
        <f>'ER und BL (Beispiel)'!J4</f>
        <v>31.12.</v>
      </c>
      <c r="L4" s="60"/>
      <c r="M4" s="97"/>
      <c r="N4" s="59" t="str">
        <f>'ER und BL (Beispiel)'!M4</f>
        <v>31.12.</v>
      </c>
      <c r="O4" s="60"/>
      <c r="P4" s="97"/>
      <c r="Q4" s="181" t="str">
        <f>'ER und BL (Beispiel)'!P4</f>
        <v>31.12.</v>
      </c>
      <c r="R4" s="60"/>
    </row>
    <row r="5" spans="1:18" s="1" customFormat="1" x14ac:dyDescent="0.3">
      <c r="A5" s="96"/>
      <c r="B5" s="97"/>
      <c r="C5" s="60"/>
      <c r="D5" s="97"/>
      <c r="E5" s="76" t="str">
        <f>'ER und BL (Beispiel)'!D5</f>
        <v>t -4</v>
      </c>
      <c r="F5" s="60"/>
      <c r="G5" s="97"/>
      <c r="H5" s="76" t="str">
        <f>'ER und BL (Beispiel)'!G5</f>
        <v>t -3</v>
      </c>
      <c r="I5" s="60"/>
      <c r="J5" s="97"/>
      <c r="K5" s="76" t="str">
        <f>'ER und BL (Beispiel)'!J5</f>
        <v>t -2</v>
      </c>
      <c r="L5" s="60"/>
      <c r="M5" s="97"/>
      <c r="N5" s="76" t="str">
        <f>'ER und BL (Beispiel)'!M5</f>
        <v>t -1</v>
      </c>
      <c r="O5" s="60"/>
      <c r="P5" s="97"/>
      <c r="Q5" s="182" t="str">
        <f>'ER und BL (Beispiel)'!P5</f>
        <v>t 0</v>
      </c>
      <c r="R5" s="60"/>
    </row>
    <row r="6" spans="1:18" s="1" customFormat="1" ht="21" customHeight="1" thickBot="1" x14ac:dyDescent="0.35">
      <c r="A6" s="96" t="s">
        <v>5</v>
      </c>
      <c r="B6" s="97"/>
      <c r="C6" s="60" t="s">
        <v>38</v>
      </c>
      <c r="D6" s="97"/>
      <c r="E6" s="73" t="str">
        <f>'ER und BL (Beispiel)'!D6</f>
        <v>12  Monate</v>
      </c>
      <c r="F6" s="74"/>
      <c r="G6" s="97"/>
      <c r="H6" s="73" t="str">
        <f>'ER und BL (Beispiel)'!G6</f>
        <v>12  Monate</v>
      </c>
      <c r="I6" s="74"/>
      <c r="J6" s="97"/>
      <c r="K6" s="73" t="str">
        <f>'ER und BL (Beispiel)'!J6</f>
        <v>12  Monate</v>
      </c>
      <c r="L6" s="74"/>
      <c r="M6" s="97"/>
      <c r="N6" s="73" t="str">
        <f>'ER und BL (Beispiel)'!M6</f>
        <v>12  Monate</v>
      </c>
      <c r="O6" s="74"/>
      <c r="P6" s="97"/>
      <c r="Q6" s="183" t="str">
        <f>'ER und BL (Beispiel)'!P6</f>
        <v>12  Monate</v>
      </c>
      <c r="R6" s="74"/>
    </row>
    <row r="7" spans="1:18" s="1" customFormat="1" ht="29.25" customHeight="1" thickBot="1" x14ac:dyDescent="0.35">
      <c r="A7" s="98"/>
      <c r="B7" s="99"/>
      <c r="C7" s="74"/>
      <c r="D7" s="99"/>
      <c r="E7" s="100" t="str">
        <f>'ER und BL (Beispiel)'!D7</f>
        <v>IST</v>
      </c>
      <c r="F7" s="99"/>
      <c r="G7" s="99"/>
      <c r="H7" s="100" t="str">
        <f>'ER und BL (Beispiel)'!G7</f>
        <v>IST</v>
      </c>
      <c r="I7" s="99"/>
      <c r="J7" s="99"/>
      <c r="K7" s="100" t="str">
        <f>'ER und BL (Beispiel)'!J7</f>
        <v>IST</v>
      </c>
      <c r="L7" s="99"/>
      <c r="M7" s="99"/>
      <c r="N7" s="100" t="str">
        <f>'ER und BL (Beispiel)'!M7</f>
        <v>IST</v>
      </c>
      <c r="O7" s="99"/>
      <c r="P7" s="99"/>
      <c r="Q7" s="184" t="str">
        <f>'ER und BL (Beispiel)'!P7</f>
        <v>IST</v>
      </c>
      <c r="R7" s="99"/>
    </row>
    <row r="8" spans="1:18" s="13" customFormat="1" ht="15" customHeight="1" thickBot="1" x14ac:dyDescent="0.45">
      <c r="A8" s="12"/>
      <c r="B8" s="39"/>
      <c r="C8" s="89"/>
      <c r="D8" s="39"/>
      <c r="E8" s="12"/>
      <c r="F8" s="12"/>
      <c r="G8" s="10"/>
      <c r="H8" s="12"/>
      <c r="I8" s="12"/>
      <c r="J8" s="10"/>
      <c r="K8" s="12"/>
      <c r="L8" s="12"/>
      <c r="M8" s="10"/>
      <c r="N8" s="12"/>
      <c r="O8" s="12"/>
      <c r="P8" s="10"/>
      <c r="Q8" s="12"/>
      <c r="R8" s="12"/>
    </row>
    <row r="9" spans="1:18" s="1" customFormat="1" x14ac:dyDescent="0.3">
      <c r="A9" s="195" t="s">
        <v>0</v>
      </c>
      <c r="B9" s="196"/>
      <c r="C9" s="197"/>
      <c r="D9" s="196"/>
      <c r="E9" s="198"/>
      <c r="F9" s="199"/>
      <c r="G9" s="200"/>
      <c r="H9" s="198"/>
      <c r="I9" s="199"/>
      <c r="J9" s="200"/>
      <c r="K9" s="198"/>
      <c r="L9" s="199"/>
      <c r="M9" s="200"/>
      <c r="N9" s="198"/>
      <c r="O9" s="199"/>
      <c r="P9" s="200"/>
      <c r="Q9" s="201"/>
      <c r="R9" s="177"/>
    </row>
    <row r="10" spans="1:18" s="1" customFormat="1" ht="21.5" x14ac:dyDescent="0.3">
      <c r="A10" s="130" t="s">
        <v>85</v>
      </c>
      <c r="B10" s="131"/>
      <c r="C10" s="90">
        <v>46.7</v>
      </c>
      <c r="D10" s="131"/>
      <c r="E10" s="34">
        <f>'ER und BL (Beispiel)'!D58*100/'ER und BL (Beispiel)'!D87</f>
        <v>126.31578947368421</v>
      </c>
      <c r="F10" s="33"/>
      <c r="G10" s="103"/>
      <c r="H10" s="34">
        <f>'ER und BL (Beispiel)'!G58*100/'ER und BL (Beispiel)'!G87</f>
        <v>155.55555555555554</v>
      </c>
      <c r="I10" s="33"/>
      <c r="J10" s="103"/>
      <c r="K10" s="34">
        <f>'ER und BL (Beispiel)'!J58*100/'ER und BL (Beispiel)'!J87</f>
        <v>166.66666666666666</v>
      </c>
      <c r="L10" s="33"/>
      <c r="M10" s="103"/>
      <c r="N10" s="34">
        <f>'ER und BL (Beispiel)'!M58*100/'ER und BL (Beispiel)'!M87</f>
        <v>146.06741573033707</v>
      </c>
      <c r="O10" s="33"/>
      <c r="P10" s="103"/>
      <c r="Q10" s="185">
        <f>'ER und BL (Beispiel)'!P58*100/'ER und BL (Beispiel)'!P87</f>
        <v>125</v>
      </c>
      <c r="R10" s="132"/>
    </row>
    <row r="11" spans="1:18" s="1" customFormat="1" ht="21.5" x14ac:dyDescent="0.3">
      <c r="A11" s="130" t="s">
        <v>84</v>
      </c>
      <c r="B11" s="131"/>
      <c r="C11" s="90">
        <v>172.3</v>
      </c>
      <c r="D11" s="131"/>
      <c r="E11" s="34">
        <f>('ER und BL (Beispiel)'!D58+'ER und BL (Beispiel)'!D60)*100/'ER und BL (Beispiel)'!D87</f>
        <v>147.36842105263159</v>
      </c>
      <c r="F11" s="33"/>
      <c r="G11" s="103"/>
      <c r="H11" s="34">
        <f>('ER und BL (Beispiel)'!G58+'ER und BL (Beispiel)'!G60)*100/'ER und BL (Beispiel)'!G87</f>
        <v>188.88888888888889</v>
      </c>
      <c r="I11" s="33"/>
      <c r="J11" s="103"/>
      <c r="K11" s="34">
        <f>('ER und BL (Beispiel)'!J58+'ER und BL (Beispiel)'!J60)*100/'ER und BL (Beispiel)'!J87</f>
        <v>188.88888888888889</v>
      </c>
      <c r="L11" s="33"/>
      <c r="M11" s="103"/>
      <c r="N11" s="34">
        <f>('ER und BL (Beispiel)'!M58+'ER und BL (Beispiel)'!M60)*100/'ER und BL (Beispiel)'!M87</f>
        <v>191.01123595505618</v>
      </c>
      <c r="O11" s="33"/>
      <c r="P11" s="103"/>
      <c r="Q11" s="185">
        <f>('ER und BL (Beispiel)'!P58+'ER und BL (Beispiel)'!P60)*100/'ER und BL (Beispiel)'!P87</f>
        <v>162.5</v>
      </c>
      <c r="R11" s="132"/>
    </row>
    <row r="12" spans="1:18" s="1" customFormat="1" ht="22" thickBot="1" x14ac:dyDescent="0.35">
      <c r="A12" s="133" t="s">
        <v>86</v>
      </c>
      <c r="B12" s="134"/>
      <c r="C12" s="135">
        <v>289.39999999999998</v>
      </c>
      <c r="D12" s="134"/>
      <c r="E12" s="136">
        <f>'ER und BL (Beispiel)'!D70*100/'ER und BL (Beispiel)'!D87</f>
        <v>178.94736842105263</v>
      </c>
      <c r="F12" s="137"/>
      <c r="G12" s="138"/>
      <c r="H12" s="136">
        <f>'ER und BL (Beispiel)'!G70*100/'ER und BL (Beispiel)'!G87</f>
        <v>220</v>
      </c>
      <c r="I12" s="137"/>
      <c r="J12" s="138"/>
      <c r="K12" s="136">
        <f>'ER und BL (Beispiel)'!J70*100/'ER und BL (Beispiel)'!J87</f>
        <v>220</v>
      </c>
      <c r="L12" s="137"/>
      <c r="M12" s="138"/>
      <c r="N12" s="136">
        <f>'ER und BL (Beispiel)'!M70*100/'ER und BL (Beispiel)'!M87</f>
        <v>217.97752808988764</v>
      </c>
      <c r="O12" s="137"/>
      <c r="P12" s="138"/>
      <c r="Q12" s="186">
        <f>'ER und BL (Beispiel)'!P70*100/'ER und BL (Beispiel)'!P87</f>
        <v>196.25</v>
      </c>
      <c r="R12" s="139"/>
    </row>
    <row r="13" spans="1:18" s="1" customFormat="1" ht="14.5" thickBot="1" x14ac:dyDescent="0.35">
      <c r="B13" s="8"/>
      <c r="C13" s="92"/>
      <c r="D13" s="8"/>
      <c r="E13" s="30"/>
      <c r="F13" s="31"/>
      <c r="G13" s="29"/>
      <c r="H13" s="30"/>
      <c r="I13" s="31"/>
      <c r="J13" s="29"/>
      <c r="K13" s="30"/>
      <c r="L13" s="31"/>
      <c r="M13" s="29"/>
      <c r="N13" s="30"/>
      <c r="O13" s="31"/>
      <c r="P13" s="29"/>
      <c r="Q13" s="30"/>
      <c r="R13" s="31"/>
    </row>
    <row r="14" spans="1:18" s="1" customFormat="1" ht="14.5" thickTop="1" x14ac:dyDescent="0.3">
      <c r="A14" s="195" t="s">
        <v>9</v>
      </c>
      <c r="B14" s="196"/>
      <c r="C14" s="197"/>
      <c r="D14" s="196"/>
      <c r="E14" s="202"/>
      <c r="F14" s="203"/>
      <c r="G14" s="200"/>
      <c r="H14" s="202"/>
      <c r="I14" s="203"/>
      <c r="J14" s="200"/>
      <c r="K14" s="202"/>
      <c r="L14" s="203"/>
      <c r="M14" s="200"/>
      <c r="N14" s="202"/>
      <c r="O14" s="203"/>
      <c r="P14" s="200"/>
      <c r="Q14" s="204"/>
      <c r="R14" s="178"/>
    </row>
    <row r="15" spans="1:18" s="1" customFormat="1" ht="27.75" customHeight="1" x14ac:dyDescent="0.3">
      <c r="A15" s="130" t="s">
        <v>27</v>
      </c>
      <c r="B15" s="105"/>
      <c r="C15" s="91">
        <v>52.8</v>
      </c>
      <c r="D15" s="105"/>
      <c r="E15" s="34">
        <f>'ER und BL (Beispiel)'!D101/'ER und BL (Beispiel)'!D103*100</f>
        <v>32.954545454545453</v>
      </c>
      <c r="F15" s="33"/>
      <c r="G15" s="103"/>
      <c r="H15" s="34">
        <f>'ER und BL (Beispiel)'!G101/'ER und BL (Beispiel)'!G103*100</f>
        <v>37.52711496746204</v>
      </c>
      <c r="I15" s="33"/>
      <c r="J15" s="103"/>
      <c r="K15" s="34">
        <f>'ER und BL (Beispiel)'!J101/'ER und BL (Beispiel)'!J103*100</f>
        <v>37.004405286343612</v>
      </c>
      <c r="L15" s="33"/>
      <c r="M15" s="103"/>
      <c r="N15" s="34">
        <f>'ER und BL (Beispiel)'!M101/'ER und BL (Beispiel)'!M103*100</f>
        <v>35.714285714285715</v>
      </c>
      <c r="O15" s="33"/>
      <c r="P15" s="103"/>
      <c r="Q15" s="185">
        <f>'ER und BL (Beispiel)'!P101/'ER und BL (Beispiel)'!P103*100</f>
        <v>32.273838630806843</v>
      </c>
      <c r="R15" s="33"/>
    </row>
    <row r="16" spans="1:18" s="1" customFormat="1" ht="26.25" customHeight="1" x14ac:dyDescent="0.3">
      <c r="A16" s="130" t="s">
        <v>26</v>
      </c>
      <c r="B16" s="105"/>
      <c r="C16" s="91"/>
      <c r="D16" s="105"/>
      <c r="E16" s="34">
        <f>'ER und BL (Beispiel)'!D94/'ER und BL (Beispiel)'!D103*100</f>
        <v>67.045454545454547</v>
      </c>
      <c r="F16" s="33"/>
      <c r="G16" s="103"/>
      <c r="H16" s="34">
        <f>'ER und BL (Beispiel)'!G94/'ER und BL (Beispiel)'!G103*100</f>
        <v>62.47288503253796</v>
      </c>
      <c r="I16" s="33"/>
      <c r="J16" s="103"/>
      <c r="K16" s="34">
        <f>'ER und BL (Beispiel)'!J94/'ER und BL (Beispiel)'!J103*100</f>
        <v>62.995594713656388</v>
      </c>
      <c r="L16" s="33"/>
      <c r="M16" s="103"/>
      <c r="N16" s="34">
        <f>'ER und BL (Beispiel)'!M94/'ER und BL (Beispiel)'!M103*100</f>
        <v>64.285714285714292</v>
      </c>
      <c r="O16" s="33"/>
      <c r="P16" s="103"/>
      <c r="Q16" s="185">
        <f>'ER und BL (Beispiel)'!P94/'ER und BL (Beispiel)'!P103*100</f>
        <v>67.72616136919315</v>
      </c>
      <c r="R16" s="33"/>
    </row>
    <row r="17" spans="1:18" s="1" customFormat="1" ht="26.25" customHeight="1" x14ac:dyDescent="0.3">
      <c r="A17" s="130" t="s">
        <v>87</v>
      </c>
      <c r="B17" s="105"/>
      <c r="C17" s="91"/>
      <c r="D17" s="105"/>
      <c r="E17" s="34">
        <f>('ER und BL (Beispiel)'!D98+'ER und BL (Beispiel)'!D99+'ER und BL (Beispiel)'!D100)/'ER und BL (Beispiel)'!D101*100</f>
        <v>58.620689655172406</v>
      </c>
      <c r="F17" s="33"/>
      <c r="G17" s="103"/>
      <c r="H17" s="34">
        <f>('ER und BL (Beispiel)'!G98+'ER und BL (Beispiel)'!G99+'ER und BL (Beispiel)'!G100)/'ER und BL (Beispiel)'!G101*100</f>
        <v>65.317919075144502</v>
      </c>
      <c r="I17" s="33"/>
      <c r="J17" s="103"/>
      <c r="K17" s="34">
        <f>('ER und BL (Beispiel)'!J98+'ER und BL (Beispiel)'!J99+'ER und BL (Beispiel)'!J100)/'ER und BL (Beispiel)'!J101*100</f>
        <v>64.285714285714292</v>
      </c>
      <c r="L17" s="33"/>
      <c r="M17" s="103"/>
      <c r="N17" s="34">
        <f>('ER und BL (Beispiel)'!M98+'ER und BL (Beispiel)'!M99+'ER und BL (Beispiel)'!M100)/'ER und BL (Beispiel)'!M101*100</f>
        <v>62.5</v>
      </c>
      <c r="O17" s="33"/>
      <c r="P17" s="103"/>
      <c r="Q17" s="185">
        <f>('ER und BL (Beispiel)'!P98+'ER und BL (Beispiel)'!P99+'ER und BL (Beispiel)'!P100)/'ER und BL (Beispiel)'!P101*100</f>
        <v>54.54545454545454</v>
      </c>
      <c r="R17" s="33"/>
    </row>
    <row r="18" spans="1:18" s="1" customFormat="1" ht="26.25" customHeight="1" x14ac:dyDescent="0.3">
      <c r="A18" s="130" t="s">
        <v>42</v>
      </c>
      <c r="B18" s="105"/>
      <c r="C18" s="91">
        <v>108</v>
      </c>
      <c r="D18" s="105"/>
      <c r="E18" s="34">
        <f>'ER und BL (Beispiel)'!D101/'ER und BL (Beispiel)'!D78*100</f>
        <v>53.703703703703709</v>
      </c>
      <c r="F18" s="33"/>
      <c r="G18" s="103"/>
      <c r="H18" s="34">
        <f>'ER und BL (Beispiel)'!G101/'ER und BL (Beispiel)'!G78*100</f>
        <v>65.779467680608363</v>
      </c>
      <c r="I18" s="33"/>
      <c r="J18" s="103"/>
      <c r="K18" s="34">
        <f>'ER und BL (Beispiel)'!J101/'ER und BL (Beispiel)'!J78*100</f>
        <v>65.625</v>
      </c>
      <c r="L18" s="33"/>
      <c r="M18" s="103"/>
      <c r="N18" s="34">
        <f>'ER und BL (Beispiel)'!M101/'ER und BL (Beispiel)'!M78*100</f>
        <v>62.99212598425197</v>
      </c>
      <c r="O18" s="33"/>
      <c r="P18" s="103"/>
      <c r="Q18" s="185">
        <f>'ER und BL (Beispiel)'!P101/'ER und BL (Beispiel)'!P78*100</f>
        <v>52.380952380952387</v>
      </c>
      <c r="R18" s="33"/>
    </row>
    <row r="19" spans="1:18" s="1" customFormat="1" ht="26.25" customHeight="1" x14ac:dyDescent="0.3">
      <c r="A19" s="130" t="s">
        <v>88</v>
      </c>
      <c r="B19" s="105"/>
      <c r="C19" s="91">
        <v>149.19999999999999</v>
      </c>
      <c r="D19" s="105"/>
      <c r="E19" s="34">
        <f>('ER und BL (Beispiel)'!D101+'ER und BL (Beispiel)'!D92)/'ER und BL (Beispiel)'!D78*100</f>
        <v>127.77777777777777</v>
      </c>
      <c r="F19" s="33"/>
      <c r="G19" s="103"/>
      <c r="H19" s="34">
        <f>('ER und BL (Beispiel)'!G101+'ER und BL (Beispiel)'!G92)/'ER und BL (Beispiel)'!G78*100</f>
        <v>141.06463878326997</v>
      </c>
      <c r="I19" s="33"/>
      <c r="J19" s="103"/>
      <c r="K19" s="34">
        <f>('ER und BL (Beispiel)'!J101+'ER und BL (Beispiel)'!J92)/'ER und BL (Beispiel)'!J78*100</f>
        <v>142.1875</v>
      </c>
      <c r="L19" s="33"/>
      <c r="M19" s="103"/>
      <c r="N19" s="34">
        <f>('ER und BL (Beispiel)'!M101+'ER und BL (Beispiel)'!M92)/'ER und BL (Beispiel)'!M78*100</f>
        <v>141.33858267716533</v>
      </c>
      <c r="O19" s="33"/>
      <c r="P19" s="103"/>
      <c r="Q19" s="185">
        <f>('ER und BL (Beispiel)'!P101+'ER und BL (Beispiel)'!P92)/'ER und BL (Beispiel)'!P78*100</f>
        <v>130.55555555555557</v>
      </c>
      <c r="R19" s="33"/>
    </row>
    <row r="20" spans="1:18" s="1" customFormat="1" ht="14.5" thickBot="1" x14ac:dyDescent="0.35">
      <c r="A20" s="187" t="s">
        <v>89</v>
      </c>
      <c r="B20" s="134"/>
      <c r="C20" s="135"/>
      <c r="D20" s="134"/>
      <c r="E20" s="188">
        <f>'ER und BL (Beispiel)'!D87/'ER und BL (Beispiel)'!D92</f>
        <v>0.47499999999999998</v>
      </c>
      <c r="F20" s="189"/>
      <c r="G20" s="138"/>
      <c r="H20" s="188">
        <f>'ER und BL (Beispiel)'!G87/'ER und BL (Beispiel)'!G92</f>
        <v>0.45454545454545453</v>
      </c>
      <c r="I20" s="189"/>
      <c r="J20" s="138"/>
      <c r="K20" s="188">
        <f>'ER und BL (Beispiel)'!J87/'ER und BL (Beispiel)'!J92</f>
        <v>0.45918367346938777</v>
      </c>
      <c r="L20" s="189"/>
      <c r="M20" s="138"/>
      <c r="N20" s="188">
        <f>'ER und BL (Beispiel)'!M87/'ER und BL (Beispiel)'!M92</f>
        <v>0.44723618090452261</v>
      </c>
      <c r="O20" s="189"/>
      <c r="P20" s="138"/>
      <c r="Q20" s="190">
        <f>'ER und BL (Beispiel)'!P87/'ER und BL (Beispiel)'!P92</f>
        <v>0.40609137055837563</v>
      </c>
      <c r="R20" s="35"/>
    </row>
    <row r="21" spans="1:18" s="1" customFormat="1" ht="14.5" thickBot="1" x14ac:dyDescent="0.35">
      <c r="A21" s="32"/>
      <c r="B21" s="41"/>
      <c r="C21" s="93"/>
      <c r="D21" s="41"/>
    </row>
    <row r="22" spans="1:18" s="1" customFormat="1" ht="14.5" thickTop="1" x14ac:dyDescent="0.3">
      <c r="A22" s="195" t="s">
        <v>10</v>
      </c>
      <c r="B22" s="196"/>
      <c r="C22" s="197"/>
      <c r="D22" s="196"/>
      <c r="E22" s="205"/>
      <c r="F22" s="206"/>
      <c r="G22" s="207"/>
      <c r="H22" s="205"/>
      <c r="I22" s="206"/>
      <c r="J22" s="207"/>
      <c r="K22" s="205"/>
      <c r="L22" s="206"/>
      <c r="M22" s="207"/>
      <c r="N22" s="205"/>
      <c r="O22" s="206"/>
      <c r="P22" s="207"/>
      <c r="Q22" s="208"/>
      <c r="R22" s="179"/>
    </row>
    <row r="23" spans="1:18" s="1" customFormat="1" ht="27" customHeight="1" x14ac:dyDescent="0.3">
      <c r="A23" s="130" t="s">
        <v>90</v>
      </c>
      <c r="B23" s="105"/>
      <c r="C23" s="91">
        <v>62.1</v>
      </c>
      <c r="D23" s="105"/>
      <c r="E23" s="34">
        <f>'ER und BL (Beispiel)'!E14*100</f>
        <v>33.333333333333329</v>
      </c>
      <c r="F23" s="36"/>
      <c r="G23" s="103"/>
      <c r="H23" s="34">
        <f>'ER und BL (Beispiel)'!H14*100</f>
        <v>32.758620689655174</v>
      </c>
      <c r="I23" s="36"/>
      <c r="J23" s="103"/>
      <c r="K23" s="34">
        <f>'ER und BL (Beispiel)'!K14*100</f>
        <v>34.42622950819672</v>
      </c>
      <c r="L23" s="36"/>
      <c r="M23" s="103"/>
      <c r="N23" s="34">
        <f>'ER und BL (Beispiel)'!N14*100</f>
        <v>30.76923076923077</v>
      </c>
      <c r="O23" s="36"/>
      <c r="P23" s="103"/>
      <c r="Q23" s="185">
        <f>'ER und BL (Beispiel)'!Q14*100</f>
        <v>28.571428571428569</v>
      </c>
      <c r="R23" s="36"/>
    </row>
    <row r="24" spans="1:18" s="1" customFormat="1" ht="27" customHeight="1" x14ac:dyDescent="0.3">
      <c r="A24" s="130" t="s">
        <v>91</v>
      </c>
      <c r="B24" s="105"/>
      <c r="C24" s="91">
        <v>18.399999999999999</v>
      </c>
      <c r="D24" s="105"/>
      <c r="E24" s="101">
        <f>'ER und BL (Beispiel)'!E18*100</f>
        <v>16.666666666666664</v>
      </c>
      <c r="F24" s="102"/>
      <c r="G24" s="103"/>
      <c r="H24" s="101">
        <f>'ER und BL (Beispiel)'!H18*100</f>
        <v>13.793103448275861</v>
      </c>
      <c r="I24" s="102"/>
      <c r="J24" s="103"/>
      <c r="K24" s="101">
        <f>'ER und BL (Beispiel)'!K18*100</f>
        <v>15.573770491803279</v>
      </c>
      <c r="L24" s="102"/>
      <c r="M24" s="103"/>
      <c r="N24" s="101">
        <f>'ER und BL (Beispiel)'!N18*100</f>
        <v>13.846153846153847</v>
      </c>
      <c r="O24" s="102"/>
      <c r="P24" s="103"/>
      <c r="Q24" s="191">
        <f>'ER und BL (Beispiel)'!Q18*100</f>
        <v>11.428571428571429</v>
      </c>
      <c r="R24" s="102"/>
    </row>
    <row r="25" spans="1:18" s="1" customFormat="1" ht="27.75" customHeight="1" x14ac:dyDescent="0.3">
      <c r="A25" s="130" t="s">
        <v>92</v>
      </c>
      <c r="B25" s="105"/>
      <c r="C25" s="91">
        <v>9.1</v>
      </c>
      <c r="D25" s="105"/>
      <c r="E25" s="34">
        <f>'ER und BL (Beispiel)'!D46*100/'ER und BL (Beispiel)'!D101</f>
        <v>45.241379310344826</v>
      </c>
      <c r="F25" s="36"/>
      <c r="G25" s="103"/>
      <c r="H25" s="34">
        <f>'ER und BL (Beispiel)'!G46*100/'ER und BL (Beispiel)'!G101</f>
        <v>26.069364161849713</v>
      </c>
      <c r="I25" s="36"/>
      <c r="J25" s="103"/>
      <c r="K25" s="34">
        <f>'ER und BL (Beispiel)'!J46*100/'ER und BL (Beispiel)'!J101</f>
        <v>34.654761904761905</v>
      </c>
      <c r="L25" s="36"/>
      <c r="M25" s="103"/>
      <c r="N25" s="34">
        <f>'ER und BL (Beispiel)'!M46*100/'ER und BL (Beispiel)'!M101</f>
        <v>28.1875</v>
      </c>
      <c r="O25" s="36"/>
      <c r="P25" s="103"/>
      <c r="Q25" s="185">
        <f>'ER und BL (Beispiel)'!P46*100/'ER und BL (Beispiel)'!P101</f>
        <v>9.9393939393939394</v>
      </c>
      <c r="R25" s="36"/>
    </row>
    <row r="26" spans="1:18" s="1" customFormat="1" ht="38.25" customHeight="1" x14ac:dyDescent="0.3">
      <c r="A26" s="130" t="s">
        <v>93</v>
      </c>
      <c r="B26" s="105"/>
      <c r="C26" s="91"/>
      <c r="D26" s="105"/>
      <c r="E26" s="34">
        <f>'ER und BL (Beispiel)'!D35*100/'ER und BL (Beispiel)'!D80</f>
        <v>15.227272727272727</v>
      </c>
      <c r="F26" s="36"/>
      <c r="G26" s="103"/>
      <c r="H26" s="34">
        <f>'ER und BL (Beispiel)'!G35*100/'ER und BL (Beispiel)'!G80</f>
        <v>6.9414316702819958</v>
      </c>
      <c r="I26" s="36"/>
      <c r="J26" s="103"/>
      <c r="K26" s="34">
        <f>'ER und BL (Beispiel)'!J35*100/'ER und BL (Beispiel)'!J80</f>
        <v>10.572687224669604</v>
      </c>
      <c r="L26" s="36"/>
      <c r="M26" s="103"/>
      <c r="N26" s="34">
        <f>'ER und BL (Beispiel)'!M35*100/'ER und BL (Beispiel)'!M80</f>
        <v>7.1428571428571432</v>
      </c>
      <c r="O26" s="36"/>
      <c r="P26" s="103"/>
      <c r="Q26" s="185">
        <f>'ER und BL (Beispiel)'!P35*100/'ER und BL (Beispiel)'!P80</f>
        <v>-1.7114914425427872</v>
      </c>
      <c r="R26" s="36"/>
    </row>
    <row r="27" spans="1:18" s="1" customFormat="1" ht="25.5" customHeight="1" thickBot="1" x14ac:dyDescent="0.35">
      <c r="A27" s="133" t="s">
        <v>94</v>
      </c>
      <c r="B27" s="192"/>
      <c r="C27" s="193">
        <v>5.2</v>
      </c>
      <c r="D27" s="192"/>
      <c r="E27" s="136">
        <f>'ER und BL (Beispiel)'!D46*100/'ER und BL (Beispiel)'!D10</f>
        <v>5.4666666666666668</v>
      </c>
      <c r="F27" s="194"/>
      <c r="G27" s="138"/>
      <c r="H27" s="136">
        <f>'ER und BL (Beispiel)'!G46*100/'ER und BL (Beispiel)'!G10</f>
        <v>3.8879310344827585</v>
      </c>
      <c r="I27" s="194"/>
      <c r="J27" s="138"/>
      <c r="K27" s="136">
        <f>'ER und BL (Beispiel)'!J46*100/'ER und BL (Beispiel)'!J10</f>
        <v>4.7721311475409838</v>
      </c>
      <c r="L27" s="194"/>
      <c r="M27" s="138"/>
      <c r="N27" s="136">
        <f>'ER und BL (Beispiel)'!M46*100/'ER und BL (Beispiel)'!M10</f>
        <v>3.4692307692307693</v>
      </c>
      <c r="O27" s="194"/>
      <c r="P27" s="138"/>
      <c r="Q27" s="186">
        <f>'ER und BL (Beispiel)'!P46*100/'ER und BL (Beispiel)'!P10</f>
        <v>0.93714285714285717</v>
      </c>
      <c r="R27" s="37"/>
    </row>
    <row r="28" spans="1:18" s="1" customFormat="1" x14ac:dyDescent="0.3">
      <c r="A28" s="104"/>
      <c r="B28" s="105"/>
      <c r="C28" s="91"/>
      <c r="D28" s="40"/>
      <c r="E28" s="29"/>
      <c r="H28" s="29"/>
      <c r="K28" s="29"/>
      <c r="N28" s="29"/>
      <c r="Q28" s="29"/>
    </row>
    <row r="29" spans="1:18" x14ac:dyDescent="0.3">
      <c r="A29" s="28"/>
      <c r="B29" s="42"/>
      <c r="C29" s="41"/>
      <c r="D29" s="41"/>
      <c r="E29" s="32"/>
      <c r="F29" s="75"/>
      <c r="G29" s="32"/>
      <c r="H29" s="32"/>
      <c r="I29" s="15"/>
      <c r="J29" s="14"/>
      <c r="K29" s="14"/>
      <c r="L29" s="15"/>
      <c r="M29" s="14"/>
      <c r="N29" s="14"/>
      <c r="O29" s="15"/>
      <c r="P29" s="14"/>
      <c r="Q29" s="14"/>
      <c r="R29" s="15"/>
    </row>
    <row r="30" spans="1:18" x14ac:dyDescent="0.3">
      <c r="C30" s="8"/>
      <c r="D30" s="8"/>
      <c r="E30" s="1"/>
      <c r="F30" s="1"/>
      <c r="G30" s="1"/>
      <c r="H30" s="1"/>
    </row>
  </sheetData>
  <mergeCells count="1">
    <mergeCell ref="E2:Q2"/>
  </mergeCells>
  <phoneticPr fontId="11" type="noConversion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>
    <oddHeader>&amp;L&amp;F&amp;C&amp;A&amp;RVERTRAULICH</oddHeader>
    <oddFooter>&amp;RSeite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9CF6DD2878CF41A24B81D19872E4AE" ma:contentTypeVersion="13" ma:contentTypeDescription="Ein neues Dokument erstellen." ma:contentTypeScope="" ma:versionID="e6e9e3a516327f739ec182cd95d8c999">
  <xsd:schema xmlns:xsd="http://www.w3.org/2001/XMLSchema" xmlns:xs="http://www.w3.org/2001/XMLSchema" xmlns:p="http://schemas.microsoft.com/office/2006/metadata/properties" xmlns:ns2="7041e2f1-c443-4d9d-9c12-d2d9a5a0e7a0" xmlns:ns3="0f74b4f4-d812-4206-b8fd-308d49491621" targetNamespace="http://schemas.microsoft.com/office/2006/metadata/properties" ma:root="true" ma:fieldsID="5f8b88297f5c6a31596454c8f768b0f6" ns2:_="" ns3:_="">
    <xsd:import namespace="7041e2f1-c443-4d9d-9c12-d2d9a5a0e7a0"/>
    <xsd:import namespace="0f74b4f4-d812-4206-b8fd-308d4949162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1e2f1-c443-4d9d-9c12-d2d9a5a0e7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4b4f4-d812-4206-b8fd-308d494916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4B21EC-02CD-44F5-A896-CC112CCB478C}">
  <ds:schemaRefs>
    <ds:schemaRef ds:uri="7041e2f1-c443-4d9d-9c12-d2d9a5a0e7a0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f74b4f4-d812-4206-b8fd-308d4949162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51B93A-AD1F-4443-8EB1-20E24DDA4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41e2f1-c443-4d9d-9c12-d2d9a5a0e7a0"/>
    <ds:schemaRef ds:uri="0f74b4f4-d812-4206-b8fd-308d49491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20F5FB-047F-4A74-9BEC-75CFBF4E1F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ER und BL (Beispiel)</vt:lpstr>
      <vt:lpstr>Kennzahlen (Beispiel)</vt:lpstr>
      <vt:lpstr>'ER und BL (Beispiel)'!Druckbereich</vt:lpstr>
      <vt:lpstr>'Kennzahlen (Beispiel)'!Druckbereich</vt:lpstr>
      <vt:lpstr>'ER und BL (Beispiel)'!Drucktitel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Halter</dc:creator>
  <cp:lastModifiedBy>Frank  Halter</cp:lastModifiedBy>
  <cp:lastPrinted>2022-04-03T16:57:23Z</cp:lastPrinted>
  <dcterms:created xsi:type="dcterms:W3CDTF">2009-03-03T07:19:03Z</dcterms:created>
  <dcterms:modified xsi:type="dcterms:W3CDTF">2022-04-13T07:07:05Z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0x010100809CF6DD2878CF41A24B81D19872E4AE</vt:lpwstr>
  </property>
</Properties>
</file>